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Table" sheetId="1" r:id="rId1"/>
  </sheets>
  <externalReferences>
    <externalReference r:id="rId4"/>
  </externalReferences>
  <definedNames>
    <definedName name="_xlnm.Print_Area" localSheetId="0">'Table'!$A$1:$Y$154</definedName>
    <definedName name="_xlnm.Print_Titles" localSheetId="0">'Table'!$A:$A,'Table'!$3:$3</definedName>
  </definedNames>
  <calcPr fullCalcOnLoad="1"/>
</workbook>
</file>

<file path=xl/sharedStrings.xml><?xml version="1.0" encoding="utf-8"?>
<sst xmlns="http://schemas.openxmlformats.org/spreadsheetml/2006/main" count="177" uniqueCount="151">
  <si>
    <t>(in millions of dollars)</t>
  </si>
  <si>
    <t>Function and Subfunction</t>
  </si>
  <si>
    <t>1962</t>
  </si>
  <si>
    <t>1972</t>
  </si>
  <si>
    <t>1982</t>
  </si>
  <si>
    <t>1992</t>
  </si>
  <si>
    <t>2000</t>
  </si>
  <si>
    <t>2008</t>
  </si>
  <si>
    <t>2012</t>
  </si>
  <si>
    <t>2013</t>
  </si>
  <si>
    <t>050 National Defense:</t>
  </si>
  <si>
    <t>051 Department of Defense-Military:</t>
  </si>
  <si>
    <t>Military Personnel</t>
  </si>
  <si>
    <t>Operation and Maintenance</t>
  </si>
  <si>
    <t>Procurement</t>
  </si>
  <si>
    <t>Research, Development, Test, and Evaluation</t>
  </si>
  <si>
    <t>Military Construction</t>
  </si>
  <si>
    <t>Family Housing</t>
  </si>
  <si>
    <t>Other</t>
  </si>
  <si>
    <t>051 Subtotal, Department of Defense-Military</t>
  </si>
  <si>
    <t>053 Atomic energy defense activities</t>
  </si>
  <si>
    <t>054 Defense-related activities:</t>
  </si>
  <si>
    <t>Opportunity, Growth, and Security Initiative (Defense)</t>
  </si>
  <si>
    <t>Other Defense-related activities</t>
  </si>
  <si>
    <t>054 Subtotal, Defense-related activities</t>
  </si>
  <si>
    <t>Total, National Defense</t>
  </si>
  <si>
    <t>150 International Affairs:</t>
  </si>
  <si>
    <t>151 International development and humanitarian assistance</t>
  </si>
  <si>
    <t>152 International security assistance</t>
  </si>
  <si>
    <t>153 Conduct of foreign affairs</t>
  </si>
  <si>
    <t>154 Foreign information and exchange activities</t>
  </si>
  <si>
    <t>155 International financial programs</t>
  </si>
  <si>
    <t>Total, International Affairs</t>
  </si>
  <si>
    <t>250 General Science, Space, and Technology:</t>
  </si>
  <si>
    <t>251 General science and basic research</t>
  </si>
  <si>
    <t>252 Space flight, research, and supporting activities</t>
  </si>
  <si>
    <t>Total, General Science, Space, and Technology</t>
  </si>
  <si>
    <t>270 Energy:</t>
  </si>
  <si>
    <t>271 Energy supply</t>
  </si>
  <si>
    <t>272 Energy conservation</t>
  </si>
  <si>
    <t>274 Emergency energy preparedness</t>
  </si>
  <si>
    <t>276 Energy information, policy, and regulation</t>
  </si>
  <si>
    <t>Total, Energy</t>
  </si>
  <si>
    <t>300 Natural Resources and Environment:</t>
  </si>
  <si>
    <t>301 Water resources</t>
  </si>
  <si>
    <t>302 Conservation and land management</t>
  </si>
  <si>
    <t>303 Recreational resources</t>
  </si>
  <si>
    <t>304 Pollution control and abatement</t>
  </si>
  <si>
    <t>306 Other natural resources</t>
  </si>
  <si>
    <t>Total, Natural Resources and Environment</t>
  </si>
  <si>
    <t>350 Agriculture:</t>
  </si>
  <si>
    <t>351 Farm income stabilization</t>
  </si>
  <si>
    <t>352 Agricultural research and services</t>
  </si>
  <si>
    <t>Total, Agriculture</t>
  </si>
  <si>
    <t>370 Commerce and Housing Credit:</t>
  </si>
  <si>
    <t>371 Mortgage credit</t>
  </si>
  <si>
    <t>372 Postal service</t>
  </si>
  <si>
    <t>(On-budget)</t>
  </si>
  <si>
    <t>(Off-budget)</t>
  </si>
  <si>
    <t>373 Deposit insurance</t>
  </si>
  <si>
    <t>376 Other advancement of commerce</t>
  </si>
  <si>
    <t>Total, Commerce and Housing Credit</t>
  </si>
  <si>
    <t>401 Ground transportation</t>
  </si>
  <si>
    <t>402 Air transportation</t>
  </si>
  <si>
    <t>403 Water transportation</t>
  </si>
  <si>
    <t>407 Other transportation</t>
  </si>
  <si>
    <t>Total, Transportation</t>
  </si>
  <si>
    <t>450 Community and Regional Development:</t>
  </si>
  <si>
    <t>451 Community development</t>
  </si>
  <si>
    <t>452 Area and regional development</t>
  </si>
  <si>
    <t>453 Disaster relief and insurance</t>
  </si>
  <si>
    <t>Total, Community and Regional Development</t>
  </si>
  <si>
    <t>500 Education, Training, Employment, and Social Services:</t>
  </si>
  <si>
    <t>501 Elementary, secondary, and vocational education</t>
  </si>
  <si>
    <t>502 Higher education</t>
  </si>
  <si>
    <t>503 Research and general education aids</t>
  </si>
  <si>
    <t>504 Training and employment</t>
  </si>
  <si>
    <t>505 Other labor services</t>
  </si>
  <si>
    <t>506 Social services</t>
  </si>
  <si>
    <t>Total, Education, Training, Employment, and Social Services</t>
  </si>
  <si>
    <t>550 Health:</t>
  </si>
  <si>
    <t>551 Health care services</t>
  </si>
  <si>
    <t>552 Health research and training</t>
  </si>
  <si>
    <t>554 Consumer and occupational health and safety</t>
  </si>
  <si>
    <t>Total, Health</t>
  </si>
  <si>
    <t>570 Medicare:</t>
  </si>
  <si>
    <t>571 Medicare</t>
  </si>
  <si>
    <t>600 Income Security:</t>
  </si>
  <si>
    <t>601 General retirement and disability insurance (excluding social security)</t>
  </si>
  <si>
    <t>602 Federal employee retirement and disability</t>
  </si>
  <si>
    <t>603 Unemployment compensation</t>
  </si>
  <si>
    <t>604 Housing assistance</t>
  </si>
  <si>
    <t>605 Food and nutrition assistance</t>
  </si>
  <si>
    <t>609 Other income security</t>
  </si>
  <si>
    <t>Total, Income Security</t>
  </si>
  <si>
    <t>650 Social Security:</t>
  </si>
  <si>
    <t>651 Social security</t>
  </si>
  <si>
    <t>700 Veterans Benefits and Services:</t>
  </si>
  <si>
    <t>701 Income security for veterans</t>
  </si>
  <si>
    <t>702 Veterans education, training, and rehabilitation</t>
  </si>
  <si>
    <t>703 Hospital and medical care for veterans</t>
  </si>
  <si>
    <t>704 Veterans housing</t>
  </si>
  <si>
    <t>705 Other veterans benefits and services</t>
  </si>
  <si>
    <t>Total, Veterans Benefits and Services</t>
  </si>
  <si>
    <t>750 Administration of Justice:</t>
  </si>
  <si>
    <t>751 Federal law enforcement activities</t>
  </si>
  <si>
    <t>752 Federal litigative and judicial activities</t>
  </si>
  <si>
    <t>753 Federal correctional activities</t>
  </si>
  <si>
    <t>754 Criminal justice assistance</t>
  </si>
  <si>
    <t>Total, Administration of Justice</t>
  </si>
  <si>
    <t>800 General Government:</t>
  </si>
  <si>
    <t>801 Legislative functions</t>
  </si>
  <si>
    <t>802 Executive direction and management</t>
  </si>
  <si>
    <t>803 Central fiscal operations</t>
  </si>
  <si>
    <t>804 General property and records management</t>
  </si>
  <si>
    <t>805 Central personnel management</t>
  </si>
  <si>
    <t>806 General purpose fiscal assistance</t>
  </si>
  <si>
    <t>808 Other general government</t>
  </si>
  <si>
    <t>809 Deductions for offsetting receipts</t>
  </si>
  <si>
    <t>Total, General Government</t>
  </si>
  <si>
    <t>900 Net Interest:</t>
  </si>
  <si>
    <t>901 Interest on Treasury debt securities (gross)</t>
  </si>
  <si>
    <t>902 Interest received by on-budget trust funds</t>
  </si>
  <si>
    <t>903 Interest received by off-budget trust funds</t>
  </si>
  <si>
    <t>908 Other interest</t>
  </si>
  <si>
    <t>909 Other investment income</t>
  </si>
  <si>
    <t>Total, Net Interest</t>
  </si>
  <si>
    <t>920 Allowances:</t>
  </si>
  <si>
    <t>923 Immigration Reform</t>
  </si>
  <si>
    <t>924 Adjustment for Budget Control Act Caps (Non-Security)</t>
  </si>
  <si>
    <t>925 Future Disaster Costs</t>
  </si>
  <si>
    <t>926 Opportunity, Growth, and Security Initiative (Non-Defense)</t>
  </si>
  <si>
    <t>929 Placeholder for Outyear OCO Costs</t>
  </si>
  <si>
    <t>Total, Allowances</t>
  </si>
  <si>
    <t>950 Undistributed Offsetting Receipts:</t>
  </si>
  <si>
    <t>951 Employer share, employee retirement (on-budget)</t>
  </si>
  <si>
    <t>952 Employer share, employee retirement (off-budget)</t>
  </si>
  <si>
    <t>953 Rents and royalties on the Outer Continental Shelf</t>
  </si>
  <si>
    <t>954 Sale of major assets</t>
  </si>
  <si>
    <t>959 Other undistributed offsetting receipts</t>
  </si>
  <si>
    <t>Total, Undistributed Offsetting Receipts</t>
  </si>
  <si>
    <t>Total outlays</t>
  </si>
  <si>
    <t>N/A = Not available.</t>
  </si>
  <si>
    <t>On-budget unless otherwise stated.</t>
  </si>
  <si>
    <t>% Outlays</t>
  </si>
  <si>
    <t>Table 3.2 OUTLAYS BY FUNCTION AND SUBFUNCTION: 1962–2019</t>
  </si>
  <si>
    <r>
      <t xml:space="preserve">922 Reductions for Joint Committee Enforcement (Nondefense)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</si>
  <si>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The amounts for 2016-2019 net to zero but show small non-zero amounts due to rounding. No sequestration would be required under the Administration's proposal.</t>
    </r>
  </si>
  <si>
    <t>400 Transportation:</t>
  </si>
  <si>
    <t>% GDP</t>
  </si>
  <si>
    <t>Calculated from Budget 2015 Historical Tables, Table 3.2.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</si>
</sst>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C0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/>
      <bottom style="thin">
        <color rgb="FF000000"/>
      </bottom>
    </border>
    <border>
      <left style="thin">
        <color rgb="FFC00000"/>
      </left>
      <right/>
      <top/>
      <bottom/>
    </border>
    <border>
      <left/>
      <right/>
      <top/>
      <bottom style="thin"/>
    </border>
    <border>
      <left style="thin">
        <color rgb="FFC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0000"/>
      </left>
      <right/>
      <top style="thin">
        <color rgb="FF000000"/>
      </top>
      <bottom/>
    </border>
    <border>
      <left style="thin">
        <color rgb="FFC00000"/>
      </left>
      <right/>
      <top/>
      <bottom style="medium"/>
    </border>
    <border>
      <left style="thin">
        <color rgb="FFC00000"/>
      </left>
      <right/>
      <top/>
      <bottom style="thin"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medium"/>
      <bottom/>
    </border>
    <border>
      <left/>
      <right/>
      <top style="medium"/>
      <bottom/>
    </border>
    <border>
      <left/>
      <right style="thin">
        <color rgb="FFC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wrapText="1"/>
      <protection/>
    </xf>
    <xf numFmtId="0" fontId="19" fillId="0" borderId="11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horizontal="left" wrapText="1" indent="1"/>
      <protection/>
    </xf>
    <xf numFmtId="0" fontId="19" fillId="0" borderId="0" xfId="0" applyFont="1" applyBorder="1" applyAlignment="1" applyProtection="1">
      <alignment wrapText="1"/>
      <protection/>
    </xf>
    <xf numFmtId="0" fontId="19" fillId="0" borderId="0" xfId="0" applyFont="1" applyAlignment="1" applyProtection="1">
      <alignment horizontal="left" wrapText="1" indent="2"/>
      <protection/>
    </xf>
    <xf numFmtId="4" fontId="19" fillId="0" borderId="0" xfId="0" applyNumberFormat="1" applyFont="1" applyBorder="1" applyAlignment="1" applyProtection="1">
      <alignment horizontal="right" wrapText="1"/>
      <protection/>
    </xf>
    <xf numFmtId="0" fontId="19" fillId="0" borderId="0" xfId="0" applyFont="1" applyAlignment="1" applyProtection="1">
      <alignment horizontal="left" wrapText="1" indent="1"/>
      <protection/>
    </xf>
    <xf numFmtId="0" fontId="19" fillId="0" borderId="12" xfId="0" applyFont="1" applyBorder="1" applyAlignment="1" applyProtection="1">
      <alignment horizontal="left" wrapText="1" indent="1"/>
      <protection/>
    </xf>
    <xf numFmtId="4" fontId="19" fillId="0" borderId="12" xfId="0" applyNumberFormat="1" applyFont="1" applyBorder="1" applyAlignment="1" applyProtection="1">
      <alignment horizontal="right" wrapText="1"/>
      <protection/>
    </xf>
    <xf numFmtId="0" fontId="19" fillId="0" borderId="12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19" fillId="0" borderId="12" xfId="0" applyFont="1" applyBorder="1" applyAlignment="1" applyProtection="1">
      <alignment horizontal="left" wrapText="1" indent="2"/>
      <protection/>
    </xf>
    <xf numFmtId="0" fontId="19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wrapText="1"/>
      <protection/>
    </xf>
    <xf numFmtId="0" fontId="20" fillId="0" borderId="0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 horizontal="right" wrapText="1" indent="1"/>
      <protection/>
    </xf>
    <xf numFmtId="3" fontId="20" fillId="0" borderId="14" xfId="0" applyNumberFormat="1" applyFont="1" applyBorder="1" applyAlignment="1" applyProtection="1">
      <alignment wrapText="1"/>
      <protection/>
    </xf>
    <xf numFmtId="3" fontId="20" fillId="0" borderId="0" xfId="0" applyNumberFormat="1" applyFont="1" applyBorder="1" applyAlignment="1" applyProtection="1">
      <alignment wrapText="1"/>
      <protection/>
    </xf>
    <xf numFmtId="3" fontId="20" fillId="0" borderId="0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wrapText="1"/>
      <protection/>
    </xf>
    <xf numFmtId="3" fontId="19" fillId="0" borderId="15" xfId="0" applyNumberFormat="1" applyFont="1" applyBorder="1" applyAlignment="1" applyProtection="1">
      <alignment horizontal="right" wrapText="1"/>
      <protection/>
    </xf>
    <xf numFmtId="0" fontId="19" fillId="0" borderId="16" xfId="0" applyFont="1" applyBorder="1" applyAlignment="1" applyProtection="1">
      <alignment horizontal="left" wrapText="1" indent="2"/>
      <protection/>
    </xf>
    <xf numFmtId="4" fontId="19" fillId="0" borderId="16" xfId="0" applyNumberFormat="1" applyFont="1" applyBorder="1" applyAlignment="1" applyProtection="1">
      <alignment horizontal="right" wrapText="1"/>
      <protection/>
    </xf>
    <xf numFmtId="0" fontId="40" fillId="33" borderId="17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wrapText="1"/>
      <protection/>
    </xf>
    <xf numFmtId="3" fontId="19" fillId="0" borderId="19" xfId="0" applyNumberFormat="1" applyFont="1" applyBorder="1" applyAlignment="1" applyProtection="1">
      <alignment horizontal="right" wrapText="1"/>
      <protection/>
    </xf>
    <xf numFmtId="3" fontId="19" fillId="0" borderId="20" xfId="0" applyNumberFormat="1" applyFont="1" applyBorder="1" applyAlignment="1" applyProtection="1">
      <alignment horizontal="right" wrapText="1"/>
      <protection/>
    </xf>
    <xf numFmtId="0" fontId="20" fillId="0" borderId="15" xfId="0" applyFont="1" applyBorder="1" applyAlignment="1" applyProtection="1">
      <alignment wrapText="1"/>
      <protection/>
    </xf>
    <xf numFmtId="3" fontId="20" fillId="0" borderId="15" xfId="0" applyNumberFormat="1" applyFont="1" applyBorder="1" applyAlignment="1" applyProtection="1">
      <alignment horizontal="right" wrapText="1"/>
      <protection/>
    </xf>
    <xf numFmtId="3" fontId="20" fillId="0" borderId="19" xfId="0" applyNumberFormat="1" applyFont="1" applyBorder="1" applyAlignment="1" applyProtection="1">
      <alignment horizontal="right" wrapText="1"/>
      <protection/>
    </xf>
    <xf numFmtId="0" fontId="20" fillId="0" borderId="0" xfId="0" applyFont="1" applyAlignment="1" applyProtection="1">
      <alignment/>
      <protection/>
    </xf>
    <xf numFmtId="0" fontId="40" fillId="33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right" wrapText="1" indent="1"/>
      <protection/>
    </xf>
    <xf numFmtId="0" fontId="20" fillId="0" borderId="22" xfId="0" applyFont="1" applyBorder="1" applyAlignment="1" applyProtection="1">
      <alignment wrapText="1"/>
      <protection/>
    </xf>
    <xf numFmtId="4" fontId="19" fillId="0" borderId="23" xfId="0" applyNumberFormat="1" applyFont="1" applyBorder="1" applyAlignment="1" applyProtection="1">
      <alignment horizontal="right" wrapText="1"/>
      <protection/>
    </xf>
    <xf numFmtId="4" fontId="20" fillId="0" borderId="19" xfId="0" applyNumberFormat="1" applyFont="1" applyBorder="1" applyAlignment="1" applyProtection="1">
      <alignment horizontal="right" wrapText="1"/>
      <protection/>
    </xf>
    <xf numFmtId="3" fontId="20" fillId="0" borderId="20" xfId="0" applyNumberFormat="1" applyFont="1" applyBorder="1" applyAlignment="1" applyProtection="1">
      <alignment horizontal="right" wrapText="1"/>
      <protection/>
    </xf>
    <xf numFmtId="4" fontId="19" fillId="0" borderId="19" xfId="0" applyNumberFormat="1" applyFont="1" applyBorder="1" applyAlignment="1" applyProtection="1">
      <alignment horizontal="right" wrapText="1"/>
      <protection/>
    </xf>
    <xf numFmtId="0" fontId="20" fillId="0" borderId="24" xfId="0" applyFont="1" applyBorder="1" applyAlignment="1" applyProtection="1">
      <alignment horizontal="right" wrapText="1" indent="1"/>
      <protection/>
    </xf>
    <xf numFmtId="0" fontId="42" fillId="0" borderId="0" xfId="0" applyFont="1" applyAlignment="1" applyProtection="1">
      <alignment horizontal="left" wrapText="1"/>
      <protection/>
    </xf>
    <xf numFmtId="0" fontId="19" fillId="0" borderId="0" xfId="0" applyFont="1" applyBorder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1"/>
      <sheetName val="1053"/>
      <sheetName val="1055"/>
      <sheetName val="1060"/>
      <sheetName val="1061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tabSelected="1" defaultGridColor="0" zoomScale="87" zoomScaleNormal="87" zoomScalePageLayoutView="0" colorId="22" workbookViewId="0" topLeftCell="I1">
      <pane ySplit="3" topLeftCell="A4" activePane="bottomLeft" state="frozen"/>
      <selection pane="topLeft" activeCell="A1" sqref="A1"/>
      <selection pane="bottomLeft" activeCell="AA29" sqref="AA29"/>
    </sheetView>
  </sheetViews>
  <sheetFormatPr defaultColWidth="9.140625" defaultRowHeight="12.75"/>
  <cols>
    <col min="1" max="1" width="60.28125" style="1" customWidth="1"/>
    <col min="2" max="2" width="9.7109375" style="0" customWidth="1"/>
    <col min="3" max="6" width="10.7109375" style="0" customWidth="1"/>
    <col min="7" max="7" width="13.140625" style="0" customWidth="1"/>
    <col min="8" max="8" width="10.421875" style="0" customWidth="1"/>
    <col min="9" max="9" width="10.28125" style="0" customWidth="1"/>
    <col min="10" max="10" width="11.140625" style="0" customWidth="1"/>
    <col min="11" max="11" width="9.8515625" style="0" customWidth="1"/>
    <col min="12" max="12" width="10.7109375" style="0" customWidth="1"/>
    <col min="13" max="13" width="13.140625" style="0" customWidth="1"/>
    <col min="14" max="14" width="10.421875" style="0" customWidth="1"/>
    <col min="15" max="15" width="10.7109375" style="0" customWidth="1"/>
    <col min="16" max="16" width="11.7109375" style="0" customWidth="1"/>
    <col min="17" max="17" width="11.421875" style="0" customWidth="1"/>
    <col min="18" max="18" width="10.7109375" style="0" customWidth="1"/>
    <col min="19" max="19" width="11.421875" style="0" customWidth="1"/>
    <col min="20" max="20" width="10.8515625" style="0" customWidth="1"/>
    <col min="21" max="21" width="10.7109375" style="0" customWidth="1"/>
    <col min="22" max="22" width="12.28125" style="0" customWidth="1"/>
    <col min="23" max="23" width="11.140625" style="0" customWidth="1"/>
    <col min="24" max="24" width="10.7109375" style="0" customWidth="1"/>
    <col min="25" max="25" width="13.140625" style="0" customWidth="1"/>
  </cols>
  <sheetData>
    <row r="1" spans="1:4" s="1" customFormat="1" ht="12.75" customHeight="1">
      <c r="A1" s="50" t="s">
        <v>145</v>
      </c>
      <c r="B1" s="50"/>
      <c r="C1" s="2"/>
      <c r="D1" s="2"/>
    </row>
    <row r="2" spans="1:25" s="23" customFormat="1" ht="12.75" customHeight="1">
      <c r="A2" s="42" t="s">
        <v>0</v>
      </c>
      <c r="B2" s="28"/>
      <c r="C2" s="25">
        <f>B147</f>
        <v>106821</v>
      </c>
      <c r="D2" s="26">
        <v>586900</v>
      </c>
      <c r="E2" s="28"/>
      <c r="F2" s="27">
        <f>E147</f>
        <v>230681</v>
      </c>
      <c r="G2" s="26">
        <v>1219500</v>
      </c>
      <c r="H2" s="28"/>
      <c r="I2" s="27">
        <f>H147</f>
        <v>745743</v>
      </c>
      <c r="J2" s="26">
        <v>3313900</v>
      </c>
      <c r="K2" s="28"/>
      <c r="L2" s="27">
        <f>K147</f>
        <v>1381529</v>
      </c>
      <c r="M2" s="26">
        <v>6434700</v>
      </c>
      <c r="N2" s="28"/>
      <c r="O2" s="27">
        <f>N147</f>
        <v>1788950</v>
      </c>
      <c r="P2" s="26">
        <v>10154000</v>
      </c>
      <c r="Q2" s="28"/>
      <c r="R2" s="27">
        <f>Q147</f>
        <v>2982544</v>
      </c>
      <c r="S2" s="26">
        <v>14756100</v>
      </c>
      <c r="T2" s="28"/>
      <c r="U2" s="27">
        <f>T147</f>
        <v>3537127</v>
      </c>
      <c r="V2" s="26">
        <v>16094200</v>
      </c>
      <c r="W2" s="28"/>
      <c r="X2" s="27">
        <f>W147</f>
        <v>3454605</v>
      </c>
      <c r="Y2" s="26">
        <v>16618600</v>
      </c>
    </row>
    <row r="3" spans="1:25" s="6" customFormat="1" ht="12">
      <c r="A3" s="7" t="s">
        <v>1</v>
      </c>
      <c r="B3" s="41" t="s">
        <v>2</v>
      </c>
      <c r="C3" s="7" t="s">
        <v>144</v>
      </c>
      <c r="D3" s="7" t="s">
        <v>149</v>
      </c>
      <c r="E3" s="41" t="s">
        <v>3</v>
      </c>
      <c r="F3" s="7" t="s">
        <v>144</v>
      </c>
      <c r="G3" s="7" t="s">
        <v>149</v>
      </c>
      <c r="H3" s="41" t="s">
        <v>4</v>
      </c>
      <c r="I3" s="7" t="s">
        <v>144</v>
      </c>
      <c r="J3" s="7" t="s">
        <v>149</v>
      </c>
      <c r="K3" s="41" t="s">
        <v>5</v>
      </c>
      <c r="L3" s="7" t="s">
        <v>144</v>
      </c>
      <c r="M3" s="7" t="s">
        <v>149</v>
      </c>
      <c r="N3" s="41" t="s">
        <v>6</v>
      </c>
      <c r="O3" s="7" t="s">
        <v>144</v>
      </c>
      <c r="P3" s="7" t="s">
        <v>149</v>
      </c>
      <c r="Q3" s="41" t="s">
        <v>7</v>
      </c>
      <c r="R3" s="7" t="s">
        <v>144</v>
      </c>
      <c r="S3" s="7" t="s">
        <v>149</v>
      </c>
      <c r="T3" s="41" t="s">
        <v>8</v>
      </c>
      <c r="U3" s="7" t="s">
        <v>144</v>
      </c>
      <c r="V3" s="7" t="s">
        <v>149</v>
      </c>
      <c r="W3" s="33" t="s">
        <v>9</v>
      </c>
      <c r="X3" s="7" t="s">
        <v>144</v>
      </c>
      <c r="Y3" s="7" t="s">
        <v>149</v>
      </c>
    </row>
    <row r="4" spans="1:256" s="5" customFormat="1" ht="12">
      <c r="A4" s="8" t="s">
        <v>10</v>
      </c>
      <c r="B4" s="37"/>
      <c r="C4" s="9"/>
      <c r="D4" s="9"/>
      <c r="E4" s="29"/>
      <c r="F4" s="9"/>
      <c r="G4" s="9"/>
      <c r="H4" s="29"/>
      <c r="I4" s="9"/>
      <c r="J4" s="9"/>
      <c r="K4" s="29"/>
      <c r="L4" s="9"/>
      <c r="M4" s="9"/>
      <c r="N4" s="29"/>
      <c r="O4" s="9"/>
      <c r="P4" s="9"/>
      <c r="Q4" s="29"/>
      <c r="R4" s="9"/>
      <c r="S4" s="9"/>
      <c r="T4" s="34"/>
      <c r="U4" s="9"/>
      <c r="V4" s="9"/>
      <c r="W4" s="34"/>
      <c r="X4" s="9"/>
      <c r="Y4" s="9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5" customFormat="1" ht="12">
      <c r="A5" s="10" t="s">
        <v>11</v>
      </c>
      <c r="B5" s="37"/>
      <c r="C5" s="11"/>
      <c r="D5" s="11"/>
      <c r="E5" s="29"/>
      <c r="F5" s="11"/>
      <c r="G5" s="11"/>
      <c r="H5" s="29"/>
      <c r="I5" s="11"/>
      <c r="J5" s="11"/>
      <c r="K5" s="29"/>
      <c r="L5" s="11"/>
      <c r="M5" s="11"/>
      <c r="N5" s="29"/>
      <c r="O5" s="11"/>
      <c r="P5" s="11"/>
      <c r="Q5" s="29"/>
      <c r="R5" s="11"/>
      <c r="S5" s="11"/>
      <c r="T5" s="29"/>
      <c r="U5" s="11"/>
      <c r="V5" s="11"/>
      <c r="W5" s="29"/>
      <c r="X5" s="11"/>
      <c r="Y5" s="11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12">
      <c r="A6" s="12" t="s">
        <v>12</v>
      </c>
      <c r="B6" s="38">
        <v>16331</v>
      </c>
      <c r="C6" s="13">
        <f>(B6/106821)*100</f>
        <v>15.288192396626133</v>
      </c>
      <c r="D6" s="13">
        <f>(B6/586900)*100</f>
        <v>2.782586471289828</v>
      </c>
      <c r="E6" s="38">
        <v>29571</v>
      </c>
      <c r="F6" s="13">
        <f>(E6/230681)*100</f>
        <v>12.819001131432584</v>
      </c>
      <c r="G6" s="13">
        <f>(E6/1219500)*100</f>
        <v>2.4248462484624844</v>
      </c>
      <c r="H6" s="38">
        <v>55170</v>
      </c>
      <c r="I6" s="13">
        <f>(H6/745743)*100</f>
        <v>7.397990996898396</v>
      </c>
      <c r="J6" s="13">
        <f>(H6/3313900)*100</f>
        <v>1.6648058179184646</v>
      </c>
      <c r="K6" s="38">
        <v>81171</v>
      </c>
      <c r="L6" s="13">
        <f>(K6/1381900)*100</f>
        <v>5.8738693103697805</v>
      </c>
      <c r="M6" s="13">
        <f>(K6/6434700)*11</f>
        <v>0.1387603151662082</v>
      </c>
      <c r="N6" s="38">
        <v>75950</v>
      </c>
      <c r="O6" s="13">
        <f>(N6/1788950)*100</f>
        <v>4.245507141060399</v>
      </c>
      <c r="P6" s="13">
        <f>(N6/10154000)*100</f>
        <v>0.747981091195588</v>
      </c>
      <c r="Q6" s="38">
        <v>138940</v>
      </c>
      <c r="R6" s="13">
        <f>(Q6/2982544)*100</f>
        <v>4.658439238448787</v>
      </c>
      <c r="S6" s="13">
        <f>(Q6/14756100)*100</f>
        <v>0.9415767038716192</v>
      </c>
      <c r="T6" s="38">
        <v>152266</v>
      </c>
      <c r="U6" s="13">
        <f>(T6/3537127)*100</f>
        <v>4.3047931273036</v>
      </c>
      <c r="V6" s="13">
        <f>(T6/16094200)*100</f>
        <v>0.946092381106237</v>
      </c>
      <c r="W6" s="38">
        <v>150825</v>
      </c>
      <c r="X6" s="13">
        <f>(W6/3454605)*100</f>
        <v>4.365911587576583</v>
      </c>
      <c r="Y6" s="13">
        <f>(W6/16618600)*100</f>
        <v>0.9075674244521199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5" customFormat="1" ht="12">
      <c r="A7" s="12" t="s">
        <v>13</v>
      </c>
      <c r="B7" s="38">
        <v>11594</v>
      </c>
      <c r="C7" s="13">
        <f aca="true" t="shared" si="0" ref="C7:C70">(B7/106821)*100</f>
        <v>10.85367109463495</v>
      </c>
      <c r="D7" s="13">
        <f aca="true" t="shared" si="1" ref="D7:D70">(B7/586900)*100</f>
        <v>1.975464303970012</v>
      </c>
      <c r="E7" s="38">
        <v>21675</v>
      </c>
      <c r="F7" s="13">
        <f aca="true" t="shared" si="2" ref="F7:F70">(E7/230681)*100</f>
        <v>9.396092439342642</v>
      </c>
      <c r="G7" s="13">
        <f aca="true" t="shared" si="3" ref="G7:G70">(E7/1219500)*100</f>
        <v>1.7773677736777367</v>
      </c>
      <c r="H7" s="38">
        <v>59673</v>
      </c>
      <c r="I7" s="13">
        <f aca="true" t="shared" si="4" ref="I7:I70">(H7/745743)*100</f>
        <v>8.001818320788798</v>
      </c>
      <c r="J7" s="13">
        <f aca="true" t="shared" si="5" ref="J7:J70">(H7/3313900)*100</f>
        <v>1.8006880111047407</v>
      </c>
      <c r="K7" s="38">
        <v>91939</v>
      </c>
      <c r="L7" s="13">
        <f aca="true" t="shared" si="6" ref="L7:L70">(K7/1381900)*100</f>
        <v>6.653086330414647</v>
      </c>
      <c r="M7" s="13">
        <f aca="true" t="shared" si="7" ref="M7:M70">(K7/6434700)*11</f>
        <v>0.157168010940681</v>
      </c>
      <c r="N7" s="38">
        <v>105812</v>
      </c>
      <c r="O7" s="13">
        <f aca="true" t="shared" si="8" ref="O7:O70">(N7/1788950)*100</f>
        <v>5.914754464909584</v>
      </c>
      <c r="P7" s="13">
        <f aca="true" t="shared" si="9" ref="P7:P70">(N7/10154000)*100</f>
        <v>1.042072089816821</v>
      </c>
      <c r="Q7" s="38">
        <v>244836</v>
      </c>
      <c r="R7" s="13">
        <f aca="true" t="shared" si="10" ref="R7:R70">(Q7/2982544)*100</f>
        <v>8.20896523236539</v>
      </c>
      <c r="S7" s="13">
        <f aca="true" t="shared" si="11" ref="S7:S70">(Q7/14756100)*100</f>
        <v>1.6592188993026613</v>
      </c>
      <c r="T7" s="38">
        <v>282297</v>
      </c>
      <c r="U7" s="13">
        <f aca="true" t="shared" si="12" ref="U7:U70">(T7/3537127)*100</f>
        <v>7.980968735360647</v>
      </c>
      <c r="V7" s="13">
        <f aca="true" t="shared" si="13" ref="V7:V70">(T7/16094200)*100</f>
        <v>1.7540294018963354</v>
      </c>
      <c r="W7" s="38">
        <v>259662</v>
      </c>
      <c r="X7" s="13">
        <f aca="true" t="shared" si="14" ref="X7:X70">(W7/3454605)*100</f>
        <v>7.516402019912552</v>
      </c>
      <c r="Y7" s="13">
        <f aca="true" t="shared" si="15" ref="Y7:Y70">(W7/16618600)*100</f>
        <v>1.562478187091572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5" customFormat="1" ht="12">
      <c r="A8" s="12" t="s">
        <v>14</v>
      </c>
      <c r="B8" s="38">
        <v>14532</v>
      </c>
      <c r="C8" s="13">
        <f t="shared" si="0"/>
        <v>13.60406661611481</v>
      </c>
      <c r="D8" s="13">
        <f t="shared" si="1"/>
        <v>2.476060657692963</v>
      </c>
      <c r="E8" s="38">
        <v>17131</v>
      </c>
      <c r="F8" s="13">
        <f t="shared" si="2"/>
        <v>7.426272644907902</v>
      </c>
      <c r="G8" s="13">
        <f t="shared" si="3"/>
        <v>1.4047560475604757</v>
      </c>
      <c r="H8" s="38">
        <v>43271</v>
      </c>
      <c r="I8" s="13">
        <f t="shared" si="4"/>
        <v>5.8024010952834955</v>
      </c>
      <c r="J8" s="13">
        <f t="shared" si="5"/>
        <v>1.3057424786505325</v>
      </c>
      <c r="K8" s="38">
        <v>74880</v>
      </c>
      <c r="L8" s="13">
        <f t="shared" si="6"/>
        <v>5.41862652869238</v>
      </c>
      <c r="M8" s="13">
        <f t="shared" si="7"/>
        <v>0.1280059676441792</v>
      </c>
      <c r="N8" s="38">
        <v>51696</v>
      </c>
      <c r="O8" s="13">
        <f t="shared" si="8"/>
        <v>2.889739791497806</v>
      </c>
      <c r="P8" s="13">
        <f t="shared" si="9"/>
        <v>0.5091195587945637</v>
      </c>
      <c r="Q8" s="38">
        <v>117398</v>
      </c>
      <c r="R8" s="13">
        <f t="shared" si="10"/>
        <v>3.9361699274176676</v>
      </c>
      <c r="S8" s="13">
        <f t="shared" si="11"/>
        <v>0.7955896205636991</v>
      </c>
      <c r="T8" s="38">
        <v>124712</v>
      </c>
      <c r="U8" s="13">
        <f t="shared" si="12"/>
        <v>3.525799328098765</v>
      </c>
      <c r="V8" s="13">
        <f t="shared" si="13"/>
        <v>0.7748878477961005</v>
      </c>
      <c r="W8" s="38">
        <v>114912</v>
      </c>
      <c r="X8" s="13">
        <f t="shared" si="14"/>
        <v>3.3263426643567064</v>
      </c>
      <c r="Y8" s="13">
        <f t="shared" si="15"/>
        <v>0.6914661884875982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5" customFormat="1" ht="12">
      <c r="A9" s="12" t="s">
        <v>15</v>
      </c>
      <c r="B9" s="38">
        <v>6319</v>
      </c>
      <c r="C9" s="13">
        <f t="shared" si="0"/>
        <v>5.915503505864952</v>
      </c>
      <c r="D9" s="13">
        <f t="shared" si="1"/>
        <v>1.0766740500937126</v>
      </c>
      <c r="E9" s="38">
        <v>7881</v>
      </c>
      <c r="F9" s="13">
        <f t="shared" si="2"/>
        <v>3.4164062059727502</v>
      </c>
      <c r="G9" s="13">
        <f t="shared" si="3"/>
        <v>0.6462484624846249</v>
      </c>
      <c r="H9" s="38">
        <v>17729</v>
      </c>
      <c r="I9" s="13">
        <f t="shared" si="4"/>
        <v>2.3773605652349405</v>
      </c>
      <c r="J9" s="13">
        <f t="shared" si="5"/>
        <v>0.534988985787139</v>
      </c>
      <c r="K9" s="38">
        <v>34628</v>
      </c>
      <c r="L9" s="13">
        <f t="shared" si="6"/>
        <v>2.5058253129748893</v>
      </c>
      <c r="M9" s="13">
        <f t="shared" si="7"/>
        <v>0.05919592210981087</v>
      </c>
      <c r="N9" s="38">
        <v>37602</v>
      </c>
      <c r="O9" s="13">
        <f t="shared" si="8"/>
        <v>2.1019033511277563</v>
      </c>
      <c r="P9" s="13">
        <f t="shared" si="9"/>
        <v>0.3703171164073272</v>
      </c>
      <c r="Q9" s="38">
        <v>75120</v>
      </c>
      <c r="R9" s="13">
        <f t="shared" si="10"/>
        <v>2.5186552151451913</v>
      </c>
      <c r="S9" s="13">
        <f t="shared" si="11"/>
        <v>0.5090776018053551</v>
      </c>
      <c r="T9" s="38">
        <v>70396</v>
      </c>
      <c r="U9" s="13">
        <f t="shared" si="12"/>
        <v>1.9902027832192624</v>
      </c>
      <c r="V9" s="13">
        <f t="shared" si="13"/>
        <v>0.43739980862671024</v>
      </c>
      <c r="W9" s="38">
        <v>66892</v>
      </c>
      <c r="X9" s="13">
        <f t="shared" si="14"/>
        <v>1.936313992482498</v>
      </c>
      <c r="Y9" s="13">
        <f t="shared" si="15"/>
        <v>0.4025128470508948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5" customFormat="1" ht="12">
      <c r="A10" s="12" t="s">
        <v>16</v>
      </c>
      <c r="B10" s="38">
        <v>1347</v>
      </c>
      <c r="C10" s="13">
        <f t="shared" si="0"/>
        <v>1.26098800797596</v>
      </c>
      <c r="D10" s="13">
        <f t="shared" si="1"/>
        <v>0.22951098994718008</v>
      </c>
      <c r="E10" s="38">
        <v>1108</v>
      </c>
      <c r="F10" s="13">
        <f t="shared" si="2"/>
        <v>0.4803169745232594</v>
      </c>
      <c r="G10" s="13">
        <f t="shared" si="3"/>
        <v>0.09085690856908568</v>
      </c>
      <c r="H10" s="38">
        <v>2922</v>
      </c>
      <c r="I10" s="13">
        <f t="shared" si="4"/>
        <v>0.3918239929841782</v>
      </c>
      <c r="J10" s="13">
        <f t="shared" si="5"/>
        <v>0.08817405473912912</v>
      </c>
      <c r="K10" s="38">
        <v>4262</v>
      </c>
      <c r="L10" s="13">
        <f t="shared" si="6"/>
        <v>0.30841594905564806</v>
      </c>
      <c r="M10" s="13">
        <f t="shared" si="7"/>
        <v>0.007285809750260307</v>
      </c>
      <c r="N10" s="38">
        <v>5109</v>
      </c>
      <c r="O10" s="13">
        <f t="shared" si="8"/>
        <v>0.2855865172307778</v>
      </c>
      <c r="P10" s="13">
        <f t="shared" si="9"/>
        <v>0.05031514674020091</v>
      </c>
      <c r="Q10" s="38">
        <v>11563</v>
      </c>
      <c r="R10" s="13">
        <f t="shared" si="10"/>
        <v>0.3876891673685283</v>
      </c>
      <c r="S10" s="13">
        <f t="shared" si="11"/>
        <v>0.07836081349408042</v>
      </c>
      <c r="T10" s="38">
        <v>14553</v>
      </c>
      <c r="U10" s="13">
        <f t="shared" si="12"/>
        <v>0.41143560861682377</v>
      </c>
      <c r="V10" s="13">
        <f t="shared" si="13"/>
        <v>0.09042387940997378</v>
      </c>
      <c r="W10" s="38">
        <v>12318</v>
      </c>
      <c r="X10" s="13">
        <f t="shared" si="14"/>
        <v>0.356567538112172</v>
      </c>
      <c r="Y10" s="13">
        <f t="shared" si="15"/>
        <v>0.07412176717653714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5" customFormat="1" ht="12">
      <c r="A11" s="12" t="s">
        <v>17</v>
      </c>
      <c r="B11" s="38">
        <v>259</v>
      </c>
      <c r="C11" s="13">
        <f t="shared" si="0"/>
        <v>0.24246168824482078</v>
      </c>
      <c r="D11" s="13">
        <f t="shared" si="1"/>
        <v>0.04413017549838133</v>
      </c>
      <c r="E11" s="38">
        <v>688</v>
      </c>
      <c r="F11" s="13">
        <f t="shared" si="2"/>
        <v>0.29824736324187945</v>
      </c>
      <c r="G11" s="13">
        <f t="shared" si="3"/>
        <v>0.056416564165641656</v>
      </c>
      <c r="H11" s="38">
        <v>1993</v>
      </c>
      <c r="I11" s="13">
        <f t="shared" si="4"/>
        <v>0.267250245728086</v>
      </c>
      <c r="J11" s="13">
        <f t="shared" si="5"/>
        <v>0.060140619813512784</v>
      </c>
      <c r="K11" s="38">
        <v>3271</v>
      </c>
      <c r="L11" s="13">
        <f t="shared" si="6"/>
        <v>0.23670308994862146</v>
      </c>
      <c r="M11" s="13">
        <f t="shared" si="7"/>
        <v>0.005591713677405318</v>
      </c>
      <c r="N11" s="38">
        <v>3413</v>
      </c>
      <c r="O11" s="13">
        <f t="shared" si="8"/>
        <v>0.1907823024679281</v>
      </c>
      <c r="P11" s="13">
        <f t="shared" si="9"/>
        <v>0.03361236950955288</v>
      </c>
      <c r="Q11" s="38">
        <v>3590</v>
      </c>
      <c r="R11" s="13">
        <f t="shared" si="10"/>
        <v>0.12036704236383436</v>
      </c>
      <c r="S11" s="13">
        <f t="shared" si="11"/>
        <v>0.024328921598525354</v>
      </c>
      <c r="T11" s="38">
        <v>2331</v>
      </c>
      <c r="U11" s="13">
        <f t="shared" si="12"/>
        <v>0.06590094163992415</v>
      </c>
      <c r="V11" s="13">
        <f t="shared" si="13"/>
        <v>0.01448347852021225</v>
      </c>
      <c r="W11" s="38">
        <v>1829</v>
      </c>
      <c r="X11" s="13">
        <f t="shared" si="14"/>
        <v>0.05294382425776608</v>
      </c>
      <c r="Y11" s="13">
        <f t="shared" si="15"/>
        <v>0.011005740555762821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5" customFormat="1" ht="12">
      <c r="A12" s="12" t="s">
        <v>18</v>
      </c>
      <c r="B12" s="38">
        <v>-271</v>
      </c>
      <c r="C12" s="13">
        <f t="shared" si="0"/>
        <v>-0.253695434418326</v>
      </c>
      <c r="D12" s="13">
        <f t="shared" si="1"/>
        <v>-0.046174816834213664</v>
      </c>
      <c r="E12" s="38">
        <v>-409</v>
      </c>
      <c r="F12" s="13">
        <f t="shared" si="2"/>
        <v>-0.17730112146210567</v>
      </c>
      <c r="G12" s="13">
        <f t="shared" si="3"/>
        <v>-0.03353833538335384</v>
      </c>
      <c r="H12" s="38">
        <v>-65</v>
      </c>
      <c r="I12" s="13">
        <f t="shared" si="4"/>
        <v>-0.008716139474322924</v>
      </c>
      <c r="J12" s="13">
        <f t="shared" si="5"/>
        <v>-0.0019614351670237487</v>
      </c>
      <c r="K12" s="38">
        <v>-3317</v>
      </c>
      <c r="L12" s="13">
        <f t="shared" si="6"/>
        <v>-0.24003184021998697</v>
      </c>
      <c r="M12" s="13">
        <f t="shared" si="7"/>
        <v>-0.005670349822058526</v>
      </c>
      <c r="N12" s="38">
        <v>1447</v>
      </c>
      <c r="O12" s="13">
        <f t="shared" si="8"/>
        <v>0.08088543559070964</v>
      </c>
      <c r="P12" s="13">
        <f t="shared" si="9"/>
        <v>0.014250541658459721</v>
      </c>
      <c r="Q12" s="38">
        <v>3185</v>
      </c>
      <c r="R12" s="13">
        <f t="shared" si="10"/>
        <v>0.10678803062083914</v>
      </c>
      <c r="S12" s="13">
        <f t="shared" si="11"/>
        <v>0.021584293953009263</v>
      </c>
      <c r="T12" s="38">
        <v>4296</v>
      </c>
      <c r="U12" s="13">
        <f t="shared" si="12"/>
        <v>0.12145450248181645</v>
      </c>
      <c r="V12" s="13">
        <f t="shared" si="13"/>
        <v>0.026692845869940723</v>
      </c>
      <c r="W12" s="38">
        <v>1357</v>
      </c>
      <c r="X12" s="13">
        <f t="shared" si="14"/>
        <v>0.03928090186866516</v>
      </c>
      <c r="Y12" s="13">
        <f t="shared" si="15"/>
        <v>0.00816554944459822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5" customFormat="1" ht="12">
      <c r="A13" s="14" t="s">
        <v>19</v>
      </c>
      <c r="B13" s="38">
        <v>50111</v>
      </c>
      <c r="C13" s="13">
        <f t="shared" si="0"/>
        <v>46.9111878750433</v>
      </c>
      <c r="D13" s="13">
        <f t="shared" si="1"/>
        <v>8.538251831657863</v>
      </c>
      <c r="E13" s="38">
        <v>77645</v>
      </c>
      <c r="F13" s="13">
        <f t="shared" si="2"/>
        <v>33.65903563795891</v>
      </c>
      <c r="G13" s="13">
        <f t="shared" si="3"/>
        <v>6.366953669536696</v>
      </c>
      <c r="H13" s="38">
        <v>180693</v>
      </c>
      <c r="I13" s="13">
        <f t="shared" si="4"/>
        <v>24.229929077443572</v>
      </c>
      <c r="J13" s="13">
        <f t="shared" si="5"/>
        <v>5.452578532846495</v>
      </c>
      <c r="K13" s="38">
        <v>286834</v>
      </c>
      <c r="L13" s="13">
        <f t="shared" si="6"/>
        <v>20.756494681235978</v>
      </c>
      <c r="M13" s="13">
        <f t="shared" si="7"/>
        <v>0.4903373894664864</v>
      </c>
      <c r="N13" s="38">
        <v>281029</v>
      </c>
      <c r="O13" s="13">
        <f t="shared" si="8"/>
        <v>15.70915900388496</v>
      </c>
      <c r="P13" s="13">
        <f t="shared" si="9"/>
        <v>2.767667914122513</v>
      </c>
      <c r="Q13" s="38">
        <v>594632</v>
      </c>
      <c r="R13" s="13">
        <f t="shared" si="10"/>
        <v>19.93707385373024</v>
      </c>
      <c r="S13" s="13">
        <f t="shared" si="11"/>
        <v>4.02973685458895</v>
      </c>
      <c r="T13" s="38">
        <v>650851</v>
      </c>
      <c r="U13" s="13">
        <f t="shared" si="12"/>
        <v>18.400555026720838</v>
      </c>
      <c r="V13" s="13">
        <f t="shared" si="13"/>
        <v>4.04400964322551</v>
      </c>
      <c r="W13" s="38">
        <v>607795</v>
      </c>
      <c r="X13" s="13">
        <f t="shared" si="14"/>
        <v>17.59376252856694</v>
      </c>
      <c r="Y13" s="13">
        <f t="shared" si="15"/>
        <v>3.657317704259083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5" customFormat="1" ht="12">
      <c r="A14" s="14" t="s">
        <v>20</v>
      </c>
      <c r="B14" s="38">
        <v>2074</v>
      </c>
      <c r="C14" s="13">
        <f t="shared" si="0"/>
        <v>1.9415657969874835</v>
      </c>
      <c r="D14" s="13">
        <f t="shared" si="1"/>
        <v>0.35338217754302265</v>
      </c>
      <c r="E14" s="38">
        <v>1373</v>
      </c>
      <c r="F14" s="13">
        <f t="shared" si="2"/>
        <v>0.5951942292603205</v>
      </c>
      <c r="G14" s="13">
        <f t="shared" si="3"/>
        <v>0.1125871258712587</v>
      </c>
      <c r="H14" s="38">
        <v>4309</v>
      </c>
      <c r="I14" s="13">
        <f t="shared" si="4"/>
        <v>0.5778129999208842</v>
      </c>
      <c r="J14" s="13">
        <f t="shared" si="5"/>
        <v>0.13002806361085126</v>
      </c>
      <c r="K14" s="38">
        <v>10613</v>
      </c>
      <c r="L14" s="13">
        <f t="shared" si="6"/>
        <v>0.7680005789130907</v>
      </c>
      <c r="M14" s="13">
        <f t="shared" si="7"/>
        <v>0.018142726156619576</v>
      </c>
      <c r="N14" s="38">
        <v>12138</v>
      </c>
      <c r="O14" s="13">
        <f t="shared" si="8"/>
        <v>0.6784985606081779</v>
      </c>
      <c r="P14" s="13">
        <f t="shared" si="9"/>
        <v>0.11953909789245618</v>
      </c>
      <c r="Q14" s="38">
        <v>17122</v>
      </c>
      <c r="R14" s="13">
        <f t="shared" si="10"/>
        <v>0.5740736767001593</v>
      </c>
      <c r="S14" s="13">
        <f t="shared" si="11"/>
        <v>0.11603336925068276</v>
      </c>
      <c r="T14" s="38">
        <v>19246</v>
      </c>
      <c r="U14" s="13">
        <f t="shared" si="12"/>
        <v>0.5441139093959589</v>
      </c>
      <c r="V14" s="13">
        <f t="shared" si="13"/>
        <v>0.11958345242385456</v>
      </c>
      <c r="W14" s="38">
        <v>17573</v>
      </c>
      <c r="X14" s="13">
        <f t="shared" si="14"/>
        <v>0.5086833371687935</v>
      </c>
      <c r="Y14" s="13">
        <f t="shared" si="15"/>
        <v>0.10574296270443961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5" customFormat="1" ht="12">
      <c r="A15" s="14" t="s">
        <v>21</v>
      </c>
      <c r="B15" s="37"/>
      <c r="C15" s="13"/>
      <c r="D15" s="13"/>
      <c r="E15" s="37"/>
      <c r="F15" s="13"/>
      <c r="G15" s="13"/>
      <c r="H15" s="37"/>
      <c r="I15" s="13"/>
      <c r="J15" s="13"/>
      <c r="K15" s="37"/>
      <c r="L15" s="13"/>
      <c r="M15" s="13"/>
      <c r="N15" s="37"/>
      <c r="O15" s="13"/>
      <c r="P15" s="13"/>
      <c r="Q15" s="37"/>
      <c r="R15" s="13"/>
      <c r="S15" s="13"/>
      <c r="T15" s="37"/>
      <c r="U15" s="13"/>
      <c r="V15" s="13"/>
      <c r="W15" s="37"/>
      <c r="X15" s="13"/>
      <c r="Y15" s="13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5" customFormat="1" ht="12">
      <c r="A16" s="12" t="s">
        <v>22</v>
      </c>
      <c r="B16" s="38"/>
      <c r="C16" s="13"/>
      <c r="D16" s="13"/>
      <c r="E16" s="38"/>
      <c r="F16" s="13"/>
      <c r="G16" s="13"/>
      <c r="H16" s="38"/>
      <c r="I16" s="13"/>
      <c r="J16" s="13"/>
      <c r="K16" s="38"/>
      <c r="L16" s="13"/>
      <c r="M16" s="13"/>
      <c r="N16" s="38"/>
      <c r="O16" s="13"/>
      <c r="P16" s="13"/>
      <c r="Q16" s="38"/>
      <c r="R16" s="13"/>
      <c r="S16" s="13"/>
      <c r="T16" s="38"/>
      <c r="U16" s="13"/>
      <c r="V16" s="13"/>
      <c r="W16" s="38"/>
      <c r="X16" s="13"/>
      <c r="Y16" s="13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5" customFormat="1" ht="12">
      <c r="A17" s="12" t="s">
        <v>23</v>
      </c>
      <c r="B17" s="38">
        <v>160</v>
      </c>
      <c r="C17" s="13">
        <f t="shared" si="0"/>
        <v>0.1497832823134028</v>
      </c>
      <c r="D17" s="13">
        <f t="shared" si="1"/>
        <v>0.027261884477764526</v>
      </c>
      <c r="E17" s="38">
        <v>156</v>
      </c>
      <c r="F17" s="13">
        <f t="shared" si="2"/>
        <v>0.06762585561879825</v>
      </c>
      <c r="G17" s="13">
        <f t="shared" si="3"/>
        <v>0.012792127921279213</v>
      </c>
      <c r="H17" s="38">
        <v>307</v>
      </c>
      <c r="I17" s="13">
        <f t="shared" si="4"/>
        <v>0.041166997209494426</v>
      </c>
      <c r="J17" s="13">
        <f t="shared" si="5"/>
        <v>0.009264009173481396</v>
      </c>
      <c r="K17" s="38">
        <v>899</v>
      </c>
      <c r="L17" s="13">
        <f t="shared" si="6"/>
        <v>0.06505535856429553</v>
      </c>
      <c r="M17" s="13">
        <f t="shared" si="7"/>
        <v>0.0015368237835485727</v>
      </c>
      <c r="N17" s="38">
        <v>1196</v>
      </c>
      <c r="O17" s="13">
        <f t="shared" si="8"/>
        <v>0.06685485899550016</v>
      </c>
      <c r="P17" s="13">
        <f t="shared" si="9"/>
        <v>0.011778609415008863</v>
      </c>
      <c r="Q17" s="38">
        <v>4312</v>
      </c>
      <c r="R17" s="13">
        <f t="shared" si="10"/>
        <v>0.14457456453282835</v>
      </c>
      <c r="S17" s="13">
        <f t="shared" si="11"/>
        <v>0.02922181335176639</v>
      </c>
      <c r="T17" s="38">
        <v>7755</v>
      </c>
      <c r="U17" s="13">
        <f t="shared" si="12"/>
        <v>0.21924573248288795</v>
      </c>
      <c r="V17" s="13">
        <f t="shared" si="13"/>
        <v>0.04818506045656199</v>
      </c>
      <c r="W17" s="38">
        <v>8017</v>
      </c>
      <c r="X17" s="13">
        <f t="shared" si="14"/>
        <v>0.23206705252843668</v>
      </c>
      <c r="Y17" s="13">
        <f t="shared" si="15"/>
        <v>0.048241127411454636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5" customFormat="1" ht="12">
      <c r="A18" s="14" t="s">
        <v>24</v>
      </c>
      <c r="B18" s="38">
        <v>160</v>
      </c>
      <c r="C18" s="13">
        <f t="shared" si="0"/>
        <v>0.1497832823134028</v>
      </c>
      <c r="D18" s="13">
        <f t="shared" si="1"/>
        <v>0.027261884477764526</v>
      </c>
      <c r="E18" s="38">
        <v>156</v>
      </c>
      <c r="F18" s="13">
        <f t="shared" si="2"/>
        <v>0.06762585561879825</v>
      </c>
      <c r="G18" s="13">
        <f t="shared" si="3"/>
        <v>0.012792127921279213</v>
      </c>
      <c r="H18" s="38">
        <v>307</v>
      </c>
      <c r="I18" s="13">
        <f t="shared" si="4"/>
        <v>0.041166997209494426</v>
      </c>
      <c r="J18" s="13">
        <f t="shared" si="5"/>
        <v>0.009264009173481396</v>
      </c>
      <c r="K18" s="38">
        <v>899</v>
      </c>
      <c r="L18" s="13">
        <f t="shared" si="6"/>
        <v>0.06505535856429553</v>
      </c>
      <c r="M18" s="13">
        <f t="shared" si="7"/>
        <v>0.0015368237835485727</v>
      </c>
      <c r="N18" s="38">
        <v>1196</v>
      </c>
      <c r="O18" s="13">
        <f t="shared" si="8"/>
        <v>0.06685485899550016</v>
      </c>
      <c r="P18" s="13">
        <f t="shared" si="9"/>
        <v>0.011778609415008863</v>
      </c>
      <c r="Q18" s="38">
        <v>4312</v>
      </c>
      <c r="R18" s="13">
        <f t="shared" si="10"/>
        <v>0.14457456453282835</v>
      </c>
      <c r="S18" s="13">
        <f t="shared" si="11"/>
        <v>0.02922181335176639</v>
      </c>
      <c r="T18" s="38">
        <v>7755</v>
      </c>
      <c r="U18" s="13">
        <f t="shared" si="12"/>
        <v>0.21924573248288795</v>
      </c>
      <c r="V18" s="13">
        <f t="shared" si="13"/>
        <v>0.04818506045656199</v>
      </c>
      <c r="W18" s="38">
        <v>8017</v>
      </c>
      <c r="X18" s="13">
        <f t="shared" si="14"/>
        <v>0.23206705252843668</v>
      </c>
      <c r="Y18" s="13">
        <f t="shared" si="15"/>
        <v>0.048241127411454636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7" customFormat="1" ht="13.5" customHeight="1" thickBot="1">
      <c r="A19" s="24" t="s">
        <v>25</v>
      </c>
      <c r="B19" s="39">
        <v>52345</v>
      </c>
      <c r="C19" s="16">
        <f t="shared" si="0"/>
        <v>49.00253695434419</v>
      </c>
      <c r="D19" s="16">
        <f t="shared" si="1"/>
        <v>8.91889589367865</v>
      </c>
      <c r="E19" s="39">
        <v>79174</v>
      </c>
      <c r="F19" s="16">
        <f t="shared" si="2"/>
        <v>34.32185572283803</v>
      </c>
      <c r="G19" s="16">
        <f t="shared" si="3"/>
        <v>6.492332923329233</v>
      </c>
      <c r="H19" s="39">
        <v>185309</v>
      </c>
      <c r="I19" s="16">
        <f t="shared" si="4"/>
        <v>24.84890907457395</v>
      </c>
      <c r="J19" s="16">
        <f t="shared" si="5"/>
        <v>5.591870605630827</v>
      </c>
      <c r="K19" s="39">
        <v>298346</v>
      </c>
      <c r="L19" s="16">
        <f t="shared" si="6"/>
        <v>21.589550618713364</v>
      </c>
      <c r="M19" s="16">
        <f t="shared" si="7"/>
        <v>0.5100169394066545</v>
      </c>
      <c r="N19" s="39">
        <v>294363</v>
      </c>
      <c r="O19" s="16">
        <f t="shared" si="8"/>
        <v>16.454512423488637</v>
      </c>
      <c r="P19" s="16">
        <f t="shared" si="9"/>
        <v>2.8989856214299783</v>
      </c>
      <c r="Q19" s="39">
        <v>616066</v>
      </c>
      <c r="R19" s="16">
        <f t="shared" si="10"/>
        <v>20.655722094963224</v>
      </c>
      <c r="S19" s="16">
        <f t="shared" si="11"/>
        <v>4.174992037191399</v>
      </c>
      <c r="T19" s="39">
        <v>677852</v>
      </c>
      <c r="U19" s="16">
        <f t="shared" si="12"/>
        <v>19.163914668599684</v>
      </c>
      <c r="V19" s="16">
        <f t="shared" si="13"/>
        <v>4.211778156105926</v>
      </c>
      <c r="W19" s="39">
        <v>633385</v>
      </c>
      <c r="X19" s="16">
        <f t="shared" si="14"/>
        <v>18.334512918264174</v>
      </c>
      <c r="Y19" s="16">
        <f t="shared" si="15"/>
        <v>3.811301794374977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8" customFormat="1" ht="12">
      <c r="A20" s="19" t="s">
        <v>26</v>
      </c>
      <c r="B20" s="44"/>
      <c r="C20" s="45"/>
      <c r="D20" s="45"/>
      <c r="E20" s="44"/>
      <c r="F20" s="45"/>
      <c r="G20" s="45"/>
      <c r="H20" s="44"/>
      <c r="I20" s="45"/>
      <c r="J20" s="45"/>
      <c r="K20" s="44"/>
      <c r="L20" s="45"/>
      <c r="M20" s="45"/>
      <c r="N20" s="44"/>
      <c r="O20" s="45"/>
      <c r="P20" s="45"/>
      <c r="Q20" s="44"/>
      <c r="R20" s="45"/>
      <c r="S20" s="45"/>
      <c r="T20" s="44"/>
      <c r="U20" s="45"/>
      <c r="V20" s="45"/>
      <c r="W20" s="44"/>
      <c r="X20" s="45"/>
      <c r="Y20" s="45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5" customFormat="1" ht="12">
      <c r="A21" s="14" t="s">
        <v>27</v>
      </c>
      <c r="B21" s="38">
        <v>2883</v>
      </c>
      <c r="C21" s="13">
        <f t="shared" si="0"/>
        <v>2.6989075181846265</v>
      </c>
      <c r="D21" s="13">
        <f t="shared" si="1"/>
        <v>0.4912250809337195</v>
      </c>
      <c r="E21" s="38">
        <v>2394</v>
      </c>
      <c r="F21" s="13">
        <f t="shared" si="2"/>
        <v>1.0377967843038656</v>
      </c>
      <c r="G21" s="13">
        <f t="shared" si="3"/>
        <v>0.196309963099631</v>
      </c>
      <c r="H21" s="38">
        <v>3772</v>
      </c>
      <c r="I21" s="13">
        <f t="shared" si="4"/>
        <v>0.5058042784176318</v>
      </c>
      <c r="J21" s="13">
        <f t="shared" si="5"/>
        <v>0.11382359153867044</v>
      </c>
      <c r="K21" s="38">
        <v>6132</v>
      </c>
      <c r="L21" s="13">
        <f t="shared" si="6"/>
        <v>0.44373688400028943</v>
      </c>
      <c r="M21" s="13">
        <f t="shared" si="7"/>
        <v>0.010482539978553779</v>
      </c>
      <c r="N21" s="38">
        <v>6516</v>
      </c>
      <c r="O21" s="13">
        <f t="shared" si="8"/>
        <v>0.3642360043600995</v>
      </c>
      <c r="P21" s="13">
        <f t="shared" si="9"/>
        <v>0.06417175497340949</v>
      </c>
      <c r="Q21" s="38">
        <v>14074</v>
      </c>
      <c r="R21" s="13">
        <f t="shared" si="10"/>
        <v>0.4718790401750988</v>
      </c>
      <c r="S21" s="13">
        <f t="shared" si="11"/>
        <v>0.09537750489628018</v>
      </c>
      <c r="T21" s="38">
        <v>21882</v>
      </c>
      <c r="U21" s="13">
        <f t="shared" si="12"/>
        <v>0.6186376683675763</v>
      </c>
      <c r="V21" s="13">
        <f t="shared" si="13"/>
        <v>0.13596202358613663</v>
      </c>
      <c r="W21" s="38">
        <v>22824</v>
      </c>
      <c r="X21" s="13">
        <f t="shared" si="14"/>
        <v>0.6606833487475414</v>
      </c>
      <c r="Y21" s="13">
        <f t="shared" si="15"/>
        <v>0.13734008881614576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5" customFormat="1" ht="12">
      <c r="A22" s="14" t="s">
        <v>28</v>
      </c>
      <c r="B22" s="38">
        <v>1958</v>
      </c>
      <c r="C22" s="13">
        <f t="shared" si="0"/>
        <v>1.8329729173102667</v>
      </c>
      <c r="D22" s="13">
        <f t="shared" si="1"/>
        <v>0.3336173112966434</v>
      </c>
      <c r="E22" s="38">
        <v>1446</v>
      </c>
      <c r="F22" s="13">
        <f t="shared" si="2"/>
        <v>0.6268396616973222</v>
      </c>
      <c r="G22" s="13">
        <f t="shared" si="3"/>
        <v>0.11857318573185731</v>
      </c>
      <c r="H22" s="38">
        <v>5416</v>
      </c>
      <c r="I22" s="13">
        <f t="shared" si="4"/>
        <v>0.7262555598912762</v>
      </c>
      <c r="J22" s="13">
        <f t="shared" si="5"/>
        <v>0.16343281330154805</v>
      </c>
      <c r="K22" s="38">
        <v>7490</v>
      </c>
      <c r="L22" s="13">
        <f t="shared" si="6"/>
        <v>0.542007381141906</v>
      </c>
      <c r="M22" s="13">
        <f t="shared" si="7"/>
        <v>0.01280401572722893</v>
      </c>
      <c r="N22" s="38">
        <v>6387</v>
      </c>
      <c r="O22" s="13">
        <f t="shared" si="8"/>
        <v>0.35702507057212335</v>
      </c>
      <c r="P22" s="13">
        <f t="shared" si="9"/>
        <v>0.06290131967697458</v>
      </c>
      <c r="Q22" s="38">
        <v>9480</v>
      </c>
      <c r="R22" s="13">
        <f t="shared" si="10"/>
        <v>0.317849460058259</v>
      </c>
      <c r="S22" s="13">
        <f t="shared" si="11"/>
        <v>0.06424461748022851</v>
      </c>
      <c r="T22" s="38">
        <v>11464</v>
      </c>
      <c r="U22" s="13">
        <f t="shared" si="12"/>
        <v>0.32410484554272434</v>
      </c>
      <c r="V22" s="13">
        <f t="shared" si="13"/>
        <v>0.07123062966783066</v>
      </c>
      <c r="W22" s="38">
        <v>9868</v>
      </c>
      <c r="X22" s="13">
        <f t="shared" si="14"/>
        <v>0.28564770791450833</v>
      </c>
      <c r="Y22" s="13">
        <f t="shared" si="15"/>
        <v>0.05937924975629716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5" customFormat="1" ht="12">
      <c r="A23" s="14" t="s">
        <v>29</v>
      </c>
      <c r="B23" s="38">
        <v>249</v>
      </c>
      <c r="C23" s="13">
        <f t="shared" si="0"/>
        <v>0.2331002331002331</v>
      </c>
      <c r="D23" s="13">
        <f t="shared" si="1"/>
        <v>0.042426307718521045</v>
      </c>
      <c r="E23" s="38">
        <v>452</v>
      </c>
      <c r="F23" s="13">
        <f t="shared" si="2"/>
        <v>0.19594158166472314</v>
      </c>
      <c r="G23" s="13">
        <f t="shared" si="3"/>
        <v>0.037064370643706435</v>
      </c>
      <c r="H23" s="38">
        <v>1625</v>
      </c>
      <c r="I23" s="13">
        <f t="shared" si="4"/>
        <v>0.2179034868580731</v>
      </c>
      <c r="J23" s="13">
        <f t="shared" si="5"/>
        <v>0.04903587917559372</v>
      </c>
      <c r="K23" s="38">
        <v>3879</v>
      </c>
      <c r="L23" s="13">
        <f t="shared" si="6"/>
        <v>0.28070048483971344</v>
      </c>
      <c r="M23" s="13">
        <f t="shared" si="7"/>
        <v>0.006631078371952073</v>
      </c>
      <c r="N23" s="38">
        <v>4708</v>
      </c>
      <c r="O23" s="13">
        <f t="shared" si="8"/>
        <v>0.26317113390536345</v>
      </c>
      <c r="P23" s="13">
        <f t="shared" si="9"/>
        <v>0.0463659641520583</v>
      </c>
      <c r="Q23" s="38">
        <v>10388</v>
      </c>
      <c r="R23" s="13">
        <f t="shared" si="10"/>
        <v>0.34829326910181374</v>
      </c>
      <c r="S23" s="13">
        <f t="shared" si="11"/>
        <v>0.07039800489289176</v>
      </c>
      <c r="T23" s="38">
        <v>13553</v>
      </c>
      <c r="U23" s="13">
        <f t="shared" si="12"/>
        <v>0.38316407638176403</v>
      </c>
      <c r="V23" s="13">
        <f t="shared" si="13"/>
        <v>0.08421046091138422</v>
      </c>
      <c r="W23" s="38">
        <v>13038</v>
      </c>
      <c r="X23" s="13">
        <f t="shared" si="14"/>
        <v>0.37740928412944463</v>
      </c>
      <c r="Y23" s="13">
        <f t="shared" si="15"/>
        <v>0.07845426209187295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5" customFormat="1" ht="12">
      <c r="A24" s="14" t="s">
        <v>30</v>
      </c>
      <c r="B24" s="38">
        <v>197</v>
      </c>
      <c r="C24" s="13">
        <f t="shared" si="0"/>
        <v>0.1844206663483772</v>
      </c>
      <c r="D24" s="13">
        <f t="shared" si="1"/>
        <v>0.03356619526324758</v>
      </c>
      <c r="E24" s="38">
        <v>274</v>
      </c>
      <c r="F24" s="13">
        <f t="shared" si="2"/>
        <v>0.11877874640737643</v>
      </c>
      <c r="G24" s="13">
        <f t="shared" si="3"/>
        <v>0.022468224682246823</v>
      </c>
      <c r="H24" s="38">
        <v>575</v>
      </c>
      <c r="I24" s="13">
        <f t="shared" si="4"/>
        <v>0.0771043107343951</v>
      </c>
      <c r="J24" s="13">
        <f t="shared" si="5"/>
        <v>0.017351157246748544</v>
      </c>
      <c r="K24" s="38">
        <v>1279</v>
      </c>
      <c r="L24" s="13">
        <f t="shared" si="6"/>
        <v>0.09255373037122802</v>
      </c>
      <c r="M24" s="13">
        <f t="shared" si="7"/>
        <v>0.002186426717640294</v>
      </c>
      <c r="N24" s="38">
        <v>817</v>
      </c>
      <c r="O24" s="13">
        <f t="shared" si="8"/>
        <v>0.04566924732384919</v>
      </c>
      <c r="P24" s="13">
        <f t="shared" si="9"/>
        <v>0.008046090210754383</v>
      </c>
      <c r="Q24" s="38">
        <v>1330</v>
      </c>
      <c r="R24" s="13">
        <f t="shared" si="10"/>
        <v>0.04459280399551523</v>
      </c>
      <c r="S24" s="13">
        <f t="shared" si="11"/>
        <v>0.009013221650707165</v>
      </c>
      <c r="T24" s="38">
        <v>1556</v>
      </c>
      <c r="U24" s="13">
        <f t="shared" si="12"/>
        <v>0.04399050415775289</v>
      </c>
      <c r="V24" s="13">
        <f t="shared" si="13"/>
        <v>0.009668079183805346</v>
      </c>
      <c r="W24" s="38">
        <v>1519</v>
      </c>
      <c r="X24" s="13">
        <f t="shared" si="14"/>
        <v>0.04397029472255149</v>
      </c>
      <c r="Y24" s="13">
        <f t="shared" si="15"/>
        <v>0.009140360800548782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5" customFormat="1" ht="12">
      <c r="A25" s="14" t="s">
        <v>31</v>
      </c>
      <c r="B25" s="38">
        <v>353</v>
      </c>
      <c r="C25" s="13">
        <f t="shared" si="0"/>
        <v>0.3304593666039449</v>
      </c>
      <c r="D25" s="13">
        <f t="shared" si="1"/>
        <v>0.06014653262906798</v>
      </c>
      <c r="E25" s="38">
        <v>215</v>
      </c>
      <c r="F25" s="13">
        <f t="shared" si="2"/>
        <v>0.09320230101308734</v>
      </c>
      <c r="G25" s="13">
        <f t="shared" si="3"/>
        <v>0.017630176301763018</v>
      </c>
      <c r="H25" s="38">
        <v>911</v>
      </c>
      <c r="I25" s="13">
        <f t="shared" si="4"/>
        <v>0.12216004709397206</v>
      </c>
      <c r="J25" s="13">
        <f t="shared" si="5"/>
        <v>0.027490268263978997</v>
      </c>
      <c r="K25" s="38">
        <v>-2689</v>
      </c>
      <c r="L25" s="13">
        <f t="shared" si="6"/>
        <v>-0.19458716260221434</v>
      </c>
      <c r="M25" s="13">
        <f t="shared" si="7"/>
        <v>-0.004596795499401681</v>
      </c>
      <c r="N25" s="38">
        <v>-1215</v>
      </c>
      <c r="O25" s="13">
        <f t="shared" si="8"/>
        <v>-0.06791693451465944</v>
      </c>
      <c r="P25" s="13">
        <f t="shared" si="9"/>
        <v>-0.011965727792003153</v>
      </c>
      <c r="Q25" s="38">
        <v>-6415</v>
      </c>
      <c r="R25" s="13">
        <f t="shared" si="10"/>
        <v>-0.21508484032423328</v>
      </c>
      <c r="S25" s="13">
        <f t="shared" si="11"/>
        <v>-0.043473546533298095</v>
      </c>
      <c r="T25" s="38">
        <v>-1266</v>
      </c>
      <c r="U25" s="13">
        <f t="shared" si="12"/>
        <v>-0.03579175980958557</v>
      </c>
      <c r="V25" s="13">
        <f t="shared" si="13"/>
        <v>-0.007866187819214375</v>
      </c>
      <c r="W25" s="38">
        <v>-831</v>
      </c>
      <c r="X25" s="13">
        <f t="shared" si="14"/>
        <v>-0.024054848528268787</v>
      </c>
      <c r="Y25" s="13">
        <f t="shared" si="15"/>
        <v>-0.0050004212147834355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7" customFormat="1" ht="13.5" customHeight="1" thickBot="1">
      <c r="A26" s="24" t="s">
        <v>32</v>
      </c>
      <c r="B26" s="39">
        <v>5639</v>
      </c>
      <c r="C26" s="16">
        <f t="shared" si="0"/>
        <v>5.27892455603299</v>
      </c>
      <c r="D26" s="16">
        <f t="shared" si="1"/>
        <v>0.9608110410632136</v>
      </c>
      <c r="E26" s="39">
        <v>4781</v>
      </c>
      <c r="F26" s="16">
        <f t="shared" si="2"/>
        <v>2.072559075086375</v>
      </c>
      <c r="G26" s="16">
        <f t="shared" si="3"/>
        <v>0.3920459204592046</v>
      </c>
      <c r="H26" s="39">
        <v>12300</v>
      </c>
      <c r="I26" s="16">
        <f t="shared" si="4"/>
        <v>1.6493617774487994</v>
      </c>
      <c r="J26" s="16">
        <f t="shared" si="5"/>
        <v>0.3711638854521862</v>
      </c>
      <c r="K26" s="39">
        <v>16090</v>
      </c>
      <c r="L26" s="16">
        <f t="shared" si="6"/>
        <v>1.1643389536145887</v>
      </c>
      <c r="M26" s="16">
        <f t="shared" si="7"/>
        <v>0.02750555581456789</v>
      </c>
      <c r="N26" s="39">
        <v>17213</v>
      </c>
      <c r="O26" s="16">
        <f t="shared" si="8"/>
        <v>0.962184521646776</v>
      </c>
      <c r="P26" s="16">
        <f t="shared" si="9"/>
        <v>0.16951940122119363</v>
      </c>
      <c r="Q26" s="39">
        <v>28857</v>
      </c>
      <c r="R26" s="16">
        <f t="shared" si="10"/>
        <v>0.9675297330064536</v>
      </c>
      <c r="S26" s="16">
        <f t="shared" si="11"/>
        <v>0.19555980238680953</v>
      </c>
      <c r="T26" s="39">
        <v>47189</v>
      </c>
      <c r="U26" s="16">
        <f t="shared" si="12"/>
        <v>1.334105334640232</v>
      </c>
      <c r="V26" s="16">
        <f t="shared" si="13"/>
        <v>0.29320500552994244</v>
      </c>
      <c r="W26" s="39">
        <v>46418</v>
      </c>
      <c r="X26" s="16">
        <f t="shared" si="14"/>
        <v>1.3436557869857768</v>
      </c>
      <c r="Y26" s="16">
        <f t="shared" si="15"/>
        <v>0.2793135402500812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5" customFormat="1" ht="12">
      <c r="A27" s="19" t="s">
        <v>33</v>
      </c>
      <c r="B27" s="37"/>
      <c r="C27" s="13"/>
      <c r="D27" s="13"/>
      <c r="E27" s="37"/>
      <c r="F27" s="13"/>
      <c r="G27" s="13"/>
      <c r="H27" s="37"/>
      <c r="I27" s="13"/>
      <c r="J27" s="13"/>
      <c r="K27" s="37"/>
      <c r="L27" s="13"/>
      <c r="M27" s="13"/>
      <c r="N27" s="37"/>
      <c r="O27" s="13"/>
      <c r="P27" s="13"/>
      <c r="Q27" s="37"/>
      <c r="R27" s="13"/>
      <c r="S27" s="13"/>
      <c r="T27" s="37"/>
      <c r="U27" s="13"/>
      <c r="V27" s="13"/>
      <c r="W27" s="37"/>
      <c r="X27" s="13"/>
      <c r="Y27" s="13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5" customFormat="1" ht="12">
      <c r="A28" s="14" t="s">
        <v>34</v>
      </c>
      <c r="B28" s="38">
        <v>497</v>
      </c>
      <c r="C28" s="13">
        <f t="shared" si="0"/>
        <v>0.46526432068600737</v>
      </c>
      <c r="D28" s="13">
        <f t="shared" si="1"/>
        <v>0.08468222865905606</v>
      </c>
      <c r="E28" s="38">
        <v>979</v>
      </c>
      <c r="F28" s="13">
        <f t="shared" si="2"/>
        <v>0.42439559391540704</v>
      </c>
      <c r="G28" s="13">
        <f t="shared" si="3"/>
        <v>0.08027880278802789</v>
      </c>
      <c r="H28" s="38">
        <v>1606</v>
      </c>
      <c r="I28" s="13">
        <f t="shared" si="4"/>
        <v>0.21535569224250178</v>
      </c>
      <c r="J28" s="13">
        <f t="shared" si="5"/>
        <v>0.048462536588309846</v>
      </c>
      <c r="K28" s="38">
        <v>3551</v>
      </c>
      <c r="L28" s="13">
        <f t="shared" si="6"/>
        <v>0.2569650481221507</v>
      </c>
      <c r="M28" s="13">
        <f t="shared" si="7"/>
        <v>0.006070368470946587</v>
      </c>
      <c r="N28" s="38">
        <v>6167</v>
      </c>
      <c r="O28" s="13">
        <f t="shared" si="8"/>
        <v>0.3447273540344895</v>
      </c>
      <c r="P28" s="13">
        <f t="shared" si="9"/>
        <v>0.06073468583809336</v>
      </c>
      <c r="Q28" s="38">
        <v>9573</v>
      </c>
      <c r="R28" s="13">
        <f t="shared" si="10"/>
        <v>0.3209676034955394</v>
      </c>
      <c r="S28" s="13">
        <f t="shared" si="11"/>
        <v>0.06487486530993962</v>
      </c>
      <c r="T28" s="38">
        <v>12458</v>
      </c>
      <c r="U28" s="13">
        <f t="shared" si="12"/>
        <v>0.35220674858437373</v>
      </c>
      <c r="V28" s="13">
        <f t="shared" si="13"/>
        <v>0.07740676765542867</v>
      </c>
      <c r="W28" s="38">
        <v>12479</v>
      </c>
      <c r="X28" s="13">
        <f t="shared" si="14"/>
        <v>0.3612279840965899</v>
      </c>
      <c r="Y28" s="13">
        <f t="shared" si="15"/>
        <v>0.07509056117843861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5" customFormat="1" ht="12">
      <c r="A29" s="14" t="s">
        <v>35</v>
      </c>
      <c r="B29" s="38">
        <v>1226</v>
      </c>
      <c r="C29" s="13">
        <f t="shared" si="0"/>
        <v>1.147714400726449</v>
      </c>
      <c r="D29" s="13">
        <f t="shared" si="1"/>
        <v>0.20889418981087068</v>
      </c>
      <c r="E29" s="38">
        <v>3196</v>
      </c>
      <c r="F29" s="13">
        <f t="shared" si="2"/>
        <v>1.3854630420364051</v>
      </c>
      <c r="G29" s="13">
        <f t="shared" si="3"/>
        <v>0.26207462074620747</v>
      </c>
      <c r="H29" s="38">
        <v>5593</v>
      </c>
      <c r="I29" s="13">
        <f t="shared" si="4"/>
        <v>0.7499902781521248</v>
      </c>
      <c r="J29" s="13">
        <f t="shared" si="5"/>
        <v>0.16877395214098193</v>
      </c>
      <c r="K29" s="38">
        <v>12838</v>
      </c>
      <c r="L29" s="13">
        <f t="shared" si="6"/>
        <v>0.9290107822563138</v>
      </c>
      <c r="M29" s="13">
        <f t="shared" si="7"/>
        <v>0.021946322283867156</v>
      </c>
      <c r="N29" s="38">
        <v>12427</v>
      </c>
      <c r="O29" s="13">
        <f t="shared" si="8"/>
        <v>0.694653288241706</v>
      </c>
      <c r="P29" s="13">
        <f t="shared" si="9"/>
        <v>0.12238526688989561</v>
      </c>
      <c r="Q29" s="38">
        <v>17200</v>
      </c>
      <c r="R29" s="13">
        <f t="shared" si="10"/>
        <v>0.576688893776588</v>
      </c>
      <c r="S29" s="13">
        <f t="shared" si="11"/>
        <v>0.11656196420463402</v>
      </c>
      <c r="T29" s="38">
        <v>16602</v>
      </c>
      <c r="U29" s="13">
        <f t="shared" si="12"/>
        <v>0.4693639781664611</v>
      </c>
      <c r="V29" s="13">
        <f t="shared" si="13"/>
        <v>0.10315517391358377</v>
      </c>
      <c r="W29" s="38">
        <v>16429</v>
      </c>
      <c r="X29" s="13">
        <f t="shared" si="14"/>
        <v>0.47556811849690483</v>
      </c>
      <c r="Y29" s="13">
        <f t="shared" si="15"/>
        <v>0.09885910967229489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7" customFormat="1" ht="13.5" customHeight="1" thickBot="1">
      <c r="A30" s="24" t="s">
        <v>36</v>
      </c>
      <c r="B30" s="39">
        <v>1723</v>
      </c>
      <c r="C30" s="16">
        <f t="shared" si="0"/>
        <v>1.6129787214124565</v>
      </c>
      <c r="D30" s="16">
        <f t="shared" si="1"/>
        <v>0.2935764184699267</v>
      </c>
      <c r="E30" s="39">
        <v>4175</v>
      </c>
      <c r="F30" s="16">
        <f t="shared" si="2"/>
        <v>1.8098586359518123</v>
      </c>
      <c r="G30" s="16">
        <f t="shared" si="3"/>
        <v>0.34235342353423537</v>
      </c>
      <c r="H30" s="39">
        <v>7199</v>
      </c>
      <c r="I30" s="16">
        <f t="shared" si="4"/>
        <v>0.9653459703946266</v>
      </c>
      <c r="J30" s="16">
        <f t="shared" si="5"/>
        <v>0.21723648872929174</v>
      </c>
      <c r="K30" s="39">
        <v>16389</v>
      </c>
      <c r="L30" s="16">
        <f t="shared" si="6"/>
        <v>1.1859758303784644</v>
      </c>
      <c r="M30" s="16">
        <f t="shared" si="7"/>
        <v>0.028016690754813743</v>
      </c>
      <c r="N30" s="39">
        <v>18594</v>
      </c>
      <c r="O30" s="16">
        <f t="shared" si="8"/>
        <v>1.0393806422761955</v>
      </c>
      <c r="P30" s="16">
        <f t="shared" si="9"/>
        <v>0.18311995272798895</v>
      </c>
      <c r="Q30" s="39">
        <v>26773</v>
      </c>
      <c r="R30" s="16">
        <f t="shared" si="10"/>
        <v>0.8976564972721275</v>
      </c>
      <c r="S30" s="16">
        <f t="shared" si="11"/>
        <v>0.18143682951457366</v>
      </c>
      <c r="T30" s="39">
        <v>29060</v>
      </c>
      <c r="U30" s="16">
        <f t="shared" si="12"/>
        <v>0.8215707267508348</v>
      </c>
      <c r="V30" s="16">
        <f t="shared" si="13"/>
        <v>0.18056194156901242</v>
      </c>
      <c r="W30" s="39">
        <v>28908</v>
      </c>
      <c r="X30" s="16">
        <f t="shared" si="14"/>
        <v>0.8367961025934947</v>
      </c>
      <c r="Y30" s="16">
        <f t="shared" si="15"/>
        <v>0.1739496708507335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5" customFormat="1" ht="12">
      <c r="A31" s="19" t="s">
        <v>37</v>
      </c>
      <c r="B31" s="37"/>
      <c r="C31" s="13"/>
      <c r="D31" s="13"/>
      <c r="E31" s="37"/>
      <c r="F31" s="13"/>
      <c r="G31" s="13"/>
      <c r="H31" s="37"/>
      <c r="I31" s="13"/>
      <c r="J31" s="13"/>
      <c r="K31" s="37"/>
      <c r="L31" s="13"/>
      <c r="M31" s="13"/>
      <c r="N31" s="37"/>
      <c r="O31" s="13"/>
      <c r="P31" s="13"/>
      <c r="Q31" s="37"/>
      <c r="R31" s="13"/>
      <c r="S31" s="13"/>
      <c r="T31" s="37"/>
      <c r="U31" s="13"/>
      <c r="V31" s="13"/>
      <c r="W31" s="37"/>
      <c r="X31" s="13"/>
      <c r="Y31" s="1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5" customFormat="1" ht="12">
      <c r="A32" s="14" t="s">
        <v>38</v>
      </c>
      <c r="B32" s="38">
        <v>533</v>
      </c>
      <c r="C32" s="13">
        <f t="shared" si="0"/>
        <v>0.4989655592065231</v>
      </c>
      <c r="D32" s="13">
        <f t="shared" si="1"/>
        <v>0.09081615266655307</v>
      </c>
      <c r="E32" s="38">
        <v>1089</v>
      </c>
      <c r="F32" s="13">
        <f t="shared" si="2"/>
        <v>0.47208049210814934</v>
      </c>
      <c r="G32" s="13">
        <f t="shared" si="3"/>
        <v>0.08929889298892989</v>
      </c>
      <c r="H32" s="38">
        <v>8263</v>
      </c>
      <c r="I32" s="13">
        <f t="shared" si="4"/>
        <v>1.1080224688666203</v>
      </c>
      <c r="J32" s="13">
        <f t="shared" si="5"/>
        <v>0.2493436736171882</v>
      </c>
      <c r="K32" s="38">
        <v>3226</v>
      </c>
      <c r="L32" s="13">
        <f t="shared" si="6"/>
        <v>0.23344670381359</v>
      </c>
      <c r="M32" s="13">
        <f t="shared" si="7"/>
        <v>0.005514787014157614</v>
      </c>
      <c r="N32" s="38">
        <v>-1818</v>
      </c>
      <c r="O32" s="13">
        <f t="shared" si="8"/>
        <v>-0.10162385757008302</v>
      </c>
      <c r="P32" s="13">
        <f t="shared" si="9"/>
        <v>-0.017904274177663975</v>
      </c>
      <c r="Q32" s="38">
        <v>-413</v>
      </c>
      <c r="R32" s="13">
        <f t="shared" si="10"/>
        <v>-0.013847239135449468</v>
      </c>
      <c r="S32" s="13">
        <f t="shared" si="11"/>
        <v>-0.0027988425125880143</v>
      </c>
      <c r="T32" s="38">
        <v>9017</v>
      </c>
      <c r="U32" s="13">
        <f t="shared" si="12"/>
        <v>0.2549244061635333</v>
      </c>
      <c r="V32" s="13">
        <f t="shared" si="13"/>
        <v>0.056026394601782006</v>
      </c>
      <c r="W32" s="38">
        <v>9038</v>
      </c>
      <c r="X32" s="13">
        <f t="shared" si="14"/>
        <v>0.26162180625570797</v>
      </c>
      <c r="Y32" s="13">
        <f t="shared" si="15"/>
        <v>0.054384845895562806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5" customFormat="1" ht="12">
      <c r="A33" s="14" t="s">
        <v>39</v>
      </c>
      <c r="B33" s="38"/>
      <c r="C33" s="13"/>
      <c r="D33" s="13"/>
      <c r="E33" s="38"/>
      <c r="F33" s="13"/>
      <c r="G33" s="13"/>
      <c r="H33" s="38">
        <v>516</v>
      </c>
      <c r="I33" s="13">
        <f t="shared" si="4"/>
        <v>0.0691927379807789</v>
      </c>
      <c r="J33" s="13">
        <f t="shared" si="5"/>
        <v>0.015570777633603912</v>
      </c>
      <c r="K33" s="38">
        <v>468</v>
      </c>
      <c r="L33" s="13">
        <f t="shared" si="6"/>
        <v>0.03386641580432737</v>
      </c>
      <c r="M33" s="13">
        <f t="shared" si="7"/>
        <v>0.00080003729777612</v>
      </c>
      <c r="N33" s="38">
        <v>666</v>
      </c>
      <c r="O33" s="13">
        <f t="shared" si="8"/>
        <v>0.03722854188210962</v>
      </c>
      <c r="P33" s="13">
        <f t="shared" si="9"/>
        <v>0.006558991530431357</v>
      </c>
      <c r="Q33" s="38">
        <v>409</v>
      </c>
      <c r="R33" s="13">
        <f t="shared" si="10"/>
        <v>0.013713125439222354</v>
      </c>
      <c r="S33" s="13">
        <f t="shared" si="11"/>
        <v>0.002771735079052053</v>
      </c>
      <c r="T33" s="38">
        <v>4941</v>
      </c>
      <c r="U33" s="13">
        <f t="shared" si="12"/>
        <v>0.13968964077342996</v>
      </c>
      <c r="V33" s="13">
        <f t="shared" si="13"/>
        <v>0.03070050080153099</v>
      </c>
      <c r="W33" s="38">
        <v>1240</v>
      </c>
      <c r="X33" s="13">
        <f t="shared" si="14"/>
        <v>0.03589411814085836</v>
      </c>
      <c r="Y33" s="13">
        <f t="shared" si="15"/>
        <v>0.00746151902085615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5" customFormat="1" ht="12">
      <c r="A34" s="14" t="s">
        <v>40</v>
      </c>
      <c r="B34" s="38"/>
      <c r="C34" s="13"/>
      <c r="D34" s="13"/>
      <c r="E34" s="38"/>
      <c r="F34" s="13"/>
      <c r="G34" s="13"/>
      <c r="H34" s="38">
        <v>3877</v>
      </c>
      <c r="I34" s="13">
        <f t="shared" si="4"/>
        <v>0.5198841960299996</v>
      </c>
      <c r="J34" s="13">
        <f t="shared" si="5"/>
        <v>0.11699206373155496</v>
      </c>
      <c r="K34" s="38">
        <v>319</v>
      </c>
      <c r="L34" s="13">
        <f t="shared" si="6"/>
        <v>0.02308415949055648</v>
      </c>
      <c r="M34" s="13">
        <f t="shared" si="7"/>
        <v>0.0005453245683559451</v>
      </c>
      <c r="N34" s="38">
        <v>162</v>
      </c>
      <c r="O34" s="13">
        <f t="shared" si="8"/>
        <v>0.009055591268621257</v>
      </c>
      <c r="P34" s="13">
        <f t="shared" si="9"/>
        <v>0.0015954303722670868</v>
      </c>
      <c r="Q34" s="38">
        <v>179</v>
      </c>
      <c r="R34" s="13">
        <f t="shared" si="10"/>
        <v>0.0060015879061633285</v>
      </c>
      <c r="S34" s="13">
        <f t="shared" si="11"/>
        <v>0.0012130576507342727</v>
      </c>
      <c r="T34" s="38">
        <v>375</v>
      </c>
      <c r="U34" s="13">
        <f t="shared" si="12"/>
        <v>0.010601824588147386</v>
      </c>
      <c r="V34" s="13">
        <f t="shared" si="13"/>
        <v>0.0023300319369710825</v>
      </c>
      <c r="W34" s="38">
        <v>217</v>
      </c>
      <c r="X34" s="13">
        <f t="shared" si="14"/>
        <v>0.006281470674650212</v>
      </c>
      <c r="Y34" s="13">
        <f t="shared" si="15"/>
        <v>0.001305765828649826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5" customFormat="1" ht="12">
      <c r="A35" s="14" t="s">
        <v>41</v>
      </c>
      <c r="B35" s="38">
        <v>71</v>
      </c>
      <c r="C35" s="13">
        <f t="shared" si="0"/>
        <v>0.06646633152657248</v>
      </c>
      <c r="D35" s="13">
        <f t="shared" si="1"/>
        <v>0.012097461237008009</v>
      </c>
      <c r="E35" s="38">
        <v>207</v>
      </c>
      <c r="F35" s="13">
        <f t="shared" si="2"/>
        <v>0.08973430841725152</v>
      </c>
      <c r="G35" s="13">
        <f t="shared" si="3"/>
        <v>0.016974169741697416</v>
      </c>
      <c r="H35" s="38">
        <v>871</v>
      </c>
      <c r="I35" s="13">
        <f t="shared" si="4"/>
        <v>0.11679626895592717</v>
      </c>
      <c r="J35" s="13">
        <f t="shared" si="5"/>
        <v>0.02628323123811823</v>
      </c>
      <c r="K35" s="38">
        <v>486</v>
      </c>
      <c r="L35" s="13">
        <f t="shared" si="6"/>
        <v>0.03516897025833997</v>
      </c>
      <c r="M35" s="13">
        <f t="shared" si="7"/>
        <v>0.0008308079630752016</v>
      </c>
      <c r="N35" s="38">
        <v>229</v>
      </c>
      <c r="O35" s="13">
        <f t="shared" si="8"/>
        <v>0.0128008049414461</v>
      </c>
      <c r="P35" s="13">
        <f t="shared" si="9"/>
        <v>0.002255268859562734</v>
      </c>
      <c r="Q35" s="38">
        <v>456</v>
      </c>
      <c r="R35" s="13">
        <f t="shared" si="10"/>
        <v>0.01528896136989094</v>
      </c>
      <c r="S35" s="13">
        <f t="shared" si="11"/>
        <v>0.0030902474230995996</v>
      </c>
      <c r="T35" s="38">
        <v>525</v>
      </c>
      <c r="U35" s="13">
        <f t="shared" si="12"/>
        <v>0.01484255442340634</v>
      </c>
      <c r="V35" s="13">
        <f t="shared" si="13"/>
        <v>0.0032620447117595163</v>
      </c>
      <c r="W35" s="38">
        <v>547</v>
      </c>
      <c r="X35" s="13">
        <f t="shared" si="14"/>
        <v>0.015833937599233485</v>
      </c>
      <c r="Y35" s="13">
        <f t="shared" si="15"/>
        <v>0.003291492664845414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17" customFormat="1" ht="13.5" customHeight="1" thickBot="1">
      <c r="A36" s="24" t="s">
        <v>42</v>
      </c>
      <c r="B36" s="39">
        <v>604</v>
      </c>
      <c r="C36" s="16">
        <f t="shared" si="0"/>
        <v>0.5654318907330955</v>
      </c>
      <c r="D36" s="16">
        <f t="shared" si="1"/>
        <v>0.10291361390356109</v>
      </c>
      <c r="E36" s="39">
        <v>1296</v>
      </c>
      <c r="F36" s="16">
        <f t="shared" si="2"/>
        <v>0.5618148005254009</v>
      </c>
      <c r="G36" s="16">
        <f t="shared" si="3"/>
        <v>0.10627306273062731</v>
      </c>
      <c r="H36" s="39">
        <v>13527</v>
      </c>
      <c r="I36" s="16">
        <f t="shared" si="4"/>
        <v>1.813895671833326</v>
      </c>
      <c r="J36" s="16">
        <f t="shared" si="5"/>
        <v>0.40818974622046533</v>
      </c>
      <c r="K36" s="39">
        <v>4499</v>
      </c>
      <c r="L36" s="16">
        <f t="shared" si="6"/>
        <v>0.3255662493668138</v>
      </c>
      <c r="M36" s="16">
        <f t="shared" si="7"/>
        <v>0.00769095684336488</v>
      </c>
      <c r="N36" s="39">
        <v>-761</v>
      </c>
      <c r="O36" s="16">
        <f t="shared" si="8"/>
        <v>-0.042538919477906036</v>
      </c>
      <c r="P36" s="16">
        <f t="shared" si="9"/>
        <v>-0.007494583415402796</v>
      </c>
      <c r="Q36" s="39">
        <v>631</v>
      </c>
      <c r="R36" s="16">
        <f t="shared" si="10"/>
        <v>0.021156435579827153</v>
      </c>
      <c r="S36" s="16">
        <f t="shared" si="11"/>
        <v>0.004276197640297911</v>
      </c>
      <c r="T36" s="39">
        <v>14858</v>
      </c>
      <c r="U36" s="16">
        <f t="shared" si="12"/>
        <v>0.42005842594851694</v>
      </c>
      <c r="V36" s="16">
        <f t="shared" si="13"/>
        <v>0.09231897205204359</v>
      </c>
      <c r="W36" s="39">
        <v>11042</v>
      </c>
      <c r="X36" s="16">
        <f t="shared" si="14"/>
        <v>0.31963133267045</v>
      </c>
      <c r="Y36" s="16">
        <f t="shared" si="15"/>
        <v>0.0664436234099142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5" customFormat="1" ht="12">
      <c r="A37" s="19" t="s">
        <v>43</v>
      </c>
      <c r="B37" s="37"/>
      <c r="C37" s="13"/>
      <c r="D37" s="13"/>
      <c r="E37" s="37"/>
      <c r="F37" s="13"/>
      <c r="G37" s="13"/>
      <c r="H37" s="37"/>
      <c r="I37" s="13"/>
      <c r="J37" s="13"/>
      <c r="K37" s="37"/>
      <c r="L37" s="13"/>
      <c r="M37" s="13"/>
      <c r="N37" s="37"/>
      <c r="O37" s="13"/>
      <c r="P37" s="13"/>
      <c r="Q37" s="37"/>
      <c r="R37" s="13"/>
      <c r="S37" s="13"/>
      <c r="T37" s="37"/>
      <c r="U37" s="13"/>
      <c r="V37" s="13"/>
      <c r="W37" s="37"/>
      <c r="X37" s="13"/>
      <c r="Y37" s="13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5" customFormat="1" ht="12">
      <c r="A38" s="14" t="s">
        <v>44</v>
      </c>
      <c r="B38" s="38">
        <v>1290</v>
      </c>
      <c r="C38" s="13">
        <f t="shared" si="0"/>
        <v>1.20762771365181</v>
      </c>
      <c r="D38" s="13">
        <f t="shared" si="1"/>
        <v>0.2197989436019765</v>
      </c>
      <c r="E38" s="38">
        <v>1948</v>
      </c>
      <c r="F38" s="13">
        <f t="shared" si="2"/>
        <v>0.8444561970860193</v>
      </c>
      <c r="G38" s="13">
        <f t="shared" si="3"/>
        <v>0.15973759737597376</v>
      </c>
      <c r="H38" s="38">
        <v>3948</v>
      </c>
      <c r="I38" s="13">
        <f t="shared" si="4"/>
        <v>0.5294049022250293</v>
      </c>
      <c r="J38" s="13">
        <f t="shared" si="5"/>
        <v>0.11913455445245784</v>
      </c>
      <c r="K38" s="38">
        <v>4559</v>
      </c>
      <c r="L38" s="13">
        <f t="shared" si="6"/>
        <v>0.3299080975468558</v>
      </c>
      <c r="M38" s="13">
        <f t="shared" si="7"/>
        <v>0.007793525727695153</v>
      </c>
      <c r="N38" s="38">
        <v>5078</v>
      </c>
      <c r="O38" s="13">
        <f t="shared" si="8"/>
        <v>0.28385365717320216</v>
      </c>
      <c r="P38" s="13">
        <f t="shared" si="9"/>
        <v>0.05000984833563128</v>
      </c>
      <c r="Q38" s="38">
        <v>6074</v>
      </c>
      <c r="R38" s="13">
        <f t="shared" si="10"/>
        <v>0.20365164772087185</v>
      </c>
      <c r="S38" s="13">
        <f t="shared" si="11"/>
        <v>0.04116263782435738</v>
      </c>
      <c r="T38" s="38">
        <v>9178</v>
      </c>
      <c r="U38" s="13">
        <f t="shared" si="12"/>
        <v>0.2594761228533779</v>
      </c>
      <c r="V38" s="13">
        <f t="shared" si="13"/>
        <v>0.057026754980054925</v>
      </c>
      <c r="W38" s="38">
        <v>7675</v>
      </c>
      <c r="X38" s="13">
        <f t="shared" si="14"/>
        <v>0.2221672231702322</v>
      </c>
      <c r="Y38" s="13">
        <f t="shared" si="15"/>
        <v>0.04618319232667012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5" customFormat="1" ht="12">
      <c r="A39" s="14" t="s">
        <v>45</v>
      </c>
      <c r="B39" s="38">
        <v>376</v>
      </c>
      <c r="C39" s="13">
        <f t="shared" si="0"/>
        <v>0.35199071343649657</v>
      </c>
      <c r="D39" s="13">
        <f t="shared" si="1"/>
        <v>0.06406542852274663</v>
      </c>
      <c r="E39" s="38">
        <v>522</v>
      </c>
      <c r="F39" s="13">
        <f t="shared" si="2"/>
        <v>0.22628651687828646</v>
      </c>
      <c r="G39" s="13">
        <f t="shared" si="3"/>
        <v>0.042804428044280446</v>
      </c>
      <c r="H39" s="38">
        <v>1365</v>
      </c>
      <c r="I39" s="13">
        <f t="shared" si="4"/>
        <v>0.18303892896078142</v>
      </c>
      <c r="J39" s="13">
        <f t="shared" si="5"/>
        <v>0.04119013850749872</v>
      </c>
      <c r="K39" s="38">
        <v>5268</v>
      </c>
      <c r="L39" s="13">
        <f t="shared" si="6"/>
        <v>0.38121427020768506</v>
      </c>
      <c r="M39" s="13">
        <f t="shared" si="7"/>
        <v>0.009005548044197864</v>
      </c>
      <c r="N39" s="38">
        <v>6762</v>
      </c>
      <c r="O39" s="13">
        <f t="shared" si="8"/>
        <v>0.3779870873976355</v>
      </c>
      <c r="P39" s="13">
        <f t="shared" si="9"/>
        <v>0.06659444553870396</v>
      </c>
      <c r="Q39" s="38">
        <v>8718</v>
      </c>
      <c r="R39" s="13">
        <f t="shared" si="10"/>
        <v>0.29230080092699384</v>
      </c>
      <c r="S39" s="13">
        <f t="shared" si="11"/>
        <v>0.059080651391627874</v>
      </c>
      <c r="T39" s="38">
        <v>11101</v>
      </c>
      <c r="U39" s="13">
        <f t="shared" si="12"/>
        <v>0.3138422793413977</v>
      </c>
      <c r="V39" s="13">
        <f t="shared" si="13"/>
        <v>0.06897515875284263</v>
      </c>
      <c r="W39" s="38">
        <v>10723</v>
      </c>
      <c r="X39" s="13">
        <f t="shared" si="14"/>
        <v>0.31039728131001953</v>
      </c>
      <c r="Y39" s="13">
        <f t="shared" si="15"/>
        <v>0.06452408746825845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5" customFormat="1" ht="12">
      <c r="A40" s="14" t="s">
        <v>46</v>
      </c>
      <c r="B40" s="38">
        <v>123</v>
      </c>
      <c r="C40" s="13">
        <f t="shared" si="0"/>
        <v>0.1151458982784284</v>
      </c>
      <c r="D40" s="13">
        <f t="shared" si="1"/>
        <v>0.02095757369228148</v>
      </c>
      <c r="E40" s="38">
        <v>439</v>
      </c>
      <c r="F40" s="13">
        <f t="shared" si="2"/>
        <v>0.19030609369648996</v>
      </c>
      <c r="G40" s="13">
        <f t="shared" si="3"/>
        <v>0.035998359983599834</v>
      </c>
      <c r="H40" s="38">
        <v>1154</v>
      </c>
      <c r="I40" s="13">
        <f t="shared" si="4"/>
        <v>0.15474499928259466</v>
      </c>
      <c r="J40" s="13">
        <f t="shared" si="5"/>
        <v>0.03482301819608317</v>
      </c>
      <c r="K40" s="38">
        <v>1681</v>
      </c>
      <c r="L40" s="13">
        <f t="shared" si="6"/>
        <v>0.12164411317750923</v>
      </c>
      <c r="M40" s="13">
        <f t="shared" si="7"/>
        <v>0.002873638242653115</v>
      </c>
      <c r="N40" s="38">
        <v>2540</v>
      </c>
      <c r="O40" s="13">
        <f t="shared" si="8"/>
        <v>0.14198272729813577</v>
      </c>
      <c r="P40" s="13">
        <f t="shared" si="9"/>
        <v>0.02501477250344692</v>
      </c>
      <c r="Q40" s="38">
        <v>3208</v>
      </c>
      <c r="R40" s="13">
        <f t="shared" si="10"/>
        <v>0.10755918437414502</v>
      </c>
      <c r="S40" s="13">
        <f t="shared" si="11"/>
        <v>0.021740161695841042</v>
      </c>
      <c r="T40" s="38">
        <v>3752</v>
      </c>
      <c r="U40" s="13">
        <f t="shared" si="12"/>
        <v>0.10607478894594398</v>
      </c>
      <c r="V40" s="13">
        <f t="shared" si="13"/>
        <v>0.023312746206708007</v>
      </c>
      <c r="W40" s="38">
        <v>3506</v>
      </c>
      <c r="X40" s="13">
        <f t="shared" si="14"/>
        <v>0.10148772435633016</v>
      </c>
      <c r="Y40" s="13">
        <f t="shared" si="15"/>
        <v>0.021096843296065853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5" customFormat="1" ht="12">
      <c r="A41" s="14" t="s">
        <v>47</v>
      </c>
      <c r="B41" s="38">
        <v>70</v>
      </c>
      <c r="C41" s="13">
        <f t="shared" si="0"/>
        <v>0.06553018601211373</v>
      </c>
      <c r="D41" s="13">
        <f t="shared" si="1"/>
        <v>0.011927074459021981</v>
      </c>
      <c r="E41" s="38">
        <v>764</v>
      </c>
      <c r="F41" s="13">
        <f t="shared" si="2"/>
        <v>0.33119329290231964</v>
      </c>
      <c r="G41" s="13">
        <f t="shared" si="3"/>
        <v>0.06264862648626486</v>
      </c>
      <c r="H41" s="38">
        <v>5012</v>
      </c>
      <c r="I41" s="13">
        <f t="shared" si="4"/>
        <v>0.6720814006970229</v>
      </c>
      <c r="J41" s="13">
        <f t="shared" si="5"/>
        <v>0.15124173934035426</v>
      </c>
      <c r="K41" s="38">
        <v>6073</v>
      </c>
      <c r="L41" s="13">
        <f t="shared" si="6"/>
        <v>0.4394673999565816</v>
      </c>
      <c r="M41" s="13">
        <f t="shared" si="7"/>
        <v>0.010381680575629012</v>
      </c>
      <c r="N41" s="38">
        <v>7395</v>
      </c>
      <c r="O41" s="13">
        <f t="shared" si="8"/>
        <v>0.41337097179910004</v>
      </c>
      <c r="P41" s="13">
        <f t="shared" si="9"/>
        <v>0.07282844199330313</v>
      </c>
      <c r="Q41" s="38">
        <v>8079</v>
      </c>
      <c r="R41" s="13">
        <f t="shared" si="10"/>
        <v>0.2708761379547125</v>
      </c>
      <c r="S41" s="13">
        <f t="shared" si="11"/>
        <v>0.054750238884258035</v>
      </c>
      <c r="T41" s="38">
        <v>10813</v>
      </c>
      <c r="U41" s="13">
        <f t="shared" si="12"/>
        <v>0.3057000780577005</v>
      </c>
      <c r="V41" s="13">
        <f t="shared" si="13"/>
        <v>0.06718569422524885</v>
      </c>
      <c r="W41" s="38">
        <v>9624</v>
      </c>
      <c r="X41" s="13">
        <f t="shared" si="14"/>
        <v>0.2785846717642104</v>
      </c>
      <c r="Y41" s="13">
        <f t="shared" si="15"/>
        <v>0.05791101536832224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5" customFormat="1" ht="12">
      <c r="A42" s="14" t="s">
        <v>48</v>
      </c>
      <c r="B42" s="38">
        <v>186</v>
      </c>
      <c r="C42" s="13">
        <f t="shared" si="0"/>
        <v>0.17412306568933075</v>
      </c>
      <c r="D42" s="13">
        <f t="shared" si="1"/>
        <v>0.03169194070540126</v>
      </c>
      <c r="E42" s="38">
        <v>567</v>
      </c>
      <c r="F42" s="13">
        <f t="shared" si="2"/>
        <v>0.2457939752298629</v>
      </c>
      <c r="G42" s="13">
        <f t="shared" si="3"/>
        <v>0.04649446494464945</v>
      </c>
      <c r="H42" s="38">
        <v>1519</v>
      </c>
      <c r="I42" s="13">
        <f t="shared" si="4"/>
        <v>0.20368947479225416</v>
      </c>
      <c r="J42" s="13">
        <f t="shared" si="5"/>
        <v>0.04583723105706267</v>
      </c>
      <c r="K42" s="38">
        <v>2420</v>
      </c>
      <c r="L42" s="13">
        <f t="shared" si="6"/>
        <v>0.1751212099283595</v>
      </c>
      <c r="M42" s="13">
        <f t="shared" si="7"/>
        <v>0.004136945001320963</v>
      </c>
      <c r="N42" s="38">
        <v>3228</v>
      </c>
      <c r="O42" s="13">
        <f t="shared" si="8"/>
        <v>0.18044104083400878</v>
      </c>
      <c r="P42" s="13">
        <f t="shared" si="9"/>
        <v>0.031790427417766394</v>
      </c>
      <c r="Q42" s="38">
        <v>5741</v>
      </c>
      <c r="R42" s="13">
        <f t="shared" si="10"/>
        <v>0.19248668250996465</v>
      </c>
      <c r="S42" s="13">
        <f t="shared" si="11"/>
        <v>0.038905943982488596</v>
      </c>
      <c r="T42" s="38">
        <v>6787</v>
      </c>
      <c r="U42" s="13">
        <f t="shared" si="12"/>
        <v>0.19187888927935018</v>
      </c>
      <c r="V42" s="13">
        <f t="shared" si="13"/>
        <v>0.0421704713499273</v>
      </c>
      <c r="W42" s="38">
        <v>6617</v>
      </c>
      <c r="X42" s="13">
        <f t="shared" si="14"/>
        <v>0.19154143527262885</v>
      </c>
      <c r="Y42" s="13">
        <f t="shared" si="15"/>
        <v>0.03981683174274608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17" customFormat="1" ht="13.5" customHeight="1" thickBot="1">
      <c r="A43" s="24" t="s">
        <v>49</v>
      </c>
      <c r="B43" s="39">
        <v>2044</v>
      </c>
      <c r="C43" s="16">
        <f t="shared" si="0"/>
        <v>1.9134814315537207</v>
      </c>
      <c r="D43" s="16">
        <f t="shared" si="1"/>
        <v>0.3482705742034418</v>
      </c>
      <c r="E43" s="39">
        <v>4241</v>
      </c>
      <c r="F43" s="16">
        <f t="shared" si="2"/>
        <v>1.8384695748674578</v>
      </c>
      <c r="G43" s="16">
        <f t="shared" si="3"/>
        <v>0.34776547765477656</v>
      </c>
      <c r="H43" s="39">
        <v>12998</v>
      </c>
      <c r="I43" s="16">
        <f t="shared" si="4"/>
        <v>1.7429597059576825</v>
      </c>
      <c r="J43" s="16">
        <f t="shared" si="5"/>
        <v>0.3922266815534567</v>
      </c>
      <c r="K43" s="39">
        <v>20001</v>
      </c>
      <c r="L43" s="16">
        <f t="shared" si="6"/>
        <v>1.447355090816991</v>
      </c>
      <c r="M43" s="16">
        <f t="shared" si="7"/>
        <v>0.03419133759149611</v>
      </c>
      <c r="N43" s="39">
        <v>25003</v>
      </c>
      <c r="O43" s="16">
        <f t="shared" si="8"/>
        <v>1.3976354845020822</v>
      </c>
      <c r="P43" s="16">
        <f t="shared" si="9"/>
        <v>0.24623793578885167</v>
      </c>
      <c r="Q43" s="39">
        <v>31820</v>
      </c>
      <c r="R43" s="16">
        <f t="shared" si="10"/>
        <v>1.0668744534866879</v>
      </c>
      <c r="S43" s="16">
        <f t="shared" si="11"/>
        <v>0.21563963377857293</v>
      </c>
      <c r="T43" s="39">
        <v>41631</v>
      </c>
      <c r="U43" s="16">
        <f t="shared" si="12"/>
        <v>1.1769721584777701</v>
      </c>
      <c r="V43" s="16">
        <f t="shared" si="13"/>
        <v>0.25867082551478177</v>
      </c>
      <c r="W43" s="39">
        <v>38145</v>
      </c>
      <c r="X43" s="16">
        <f t="shared" si="14"/>
        <v>1.1041783358734212</v>
      </c>
      <c r="Y43" s="16">
        <f t="shared" si="15"/>
        <v>0.22953197020206276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5" customFormat="1" ht="12">
      <c r="A44" s="19" t="s">
        <v>50</v>
      </c>
      <c r="B44" s="37"/>
      <c r="C44" s="13"/>
      <c r="D44" s="13"/>
      <c r="E44" s="37"/>
      <c r="F44" s="13"/>
      <c r="G44" s="13"/>
      <c r="H44" s="37"/>
      <c r="I44" s="13"/>
      <c r="J44" s="13"/>
      <c r="K44" s="37"/>
      <c r="L44" s="13"/>
      <c r="M44" s="13"/>
      <c r="N44" s="37"/>
      <c r="O44" s="13"/>
      <c r="P44" s="13"/>
      <c r="Q44" s="37"/>
      <c r="R44" s="13"/>
      <c r="S44" s="13"/>
      <c r="T44" s="37"/>
      <c r="U44" s="13"/>
      <c r="V44" s="13"/>
      <c r="W44" s="37"/>
      <c r="X44" s="13"/>
      <c r="Y44" s="13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5" customFormat="1" ht="12">
      <c r="A45" s="14" t="s">
        <v>51</v>
      </c>
      <c r="B45" s="38">
        <v>3222</v>
      </c>
      <c r="C45" s="13">
        <f t="shared" si="0"/>
        <v>3.0162608475861488</v>
      </c>
      <c r="D45" s="13">
        <f t="shared" si="1"/>
        <v>0.5489861986709832</v>
      </c>
      <c r="E45" s="38">
        <v>4553</v>
      </c>
      <c r="F45" s="13">
        <f t="shared" si="2"/>
        <v>1.9737212861050542</v>
      </c>
      <c r="G45" s="13">
        <f t="shared" si="3"/>
        <v>0.37334973349733497</v>
      </c>
      <c r="H45" s="38">
        <v>14344</v>
      </c>
      <c r="I45" s="13">
        <f t="shared" si="4"/>
        <v>1.9234508403028927</v>
      </c>
      <c r="J45" s="13">
        <f t="shared" si="5"/>
        <v>0.43284347747367147</v>
      </c>
      <c r="K45" s="38">
        <v>12664</v>
      </c>
      <c r="L45" s="13">
        <f t="shared" si="6"/>
        <v>0.9164194225341921</v>
      </c>
      <c r="M45" s="13">
        <f t="shared" si="7"/>
        <v>0.02164887251930937</v>
      </c>
      <c r="N45" s="38">
        <v>33446</v>
      </c>
      <c r="O45" s="13">
        <f t="shared" si="8"/>
        <v>1.869588305989547</v>
      </c>
      <c r="P45" s="13">
        <f t="shared" si="9"/>
        <v>0.3293874335237345</v>
      </c>
      <c r="Q45" s="38">
        <v>13762</v>
      </c>
      <c r="R45" s="13">
        <f t="shared" si="10"/>
        <v>0.461418171869384</v>
      </c>
      <c r="S45" s="13">
        <f t="shared" si="11"/>
        <v>0.0932631250804752</v>
      </c>
      <c r="T45" s="38">
        <v>13173</v>
      </c>
      <c r="U45" s="13">
        <f t="shared" si="12"/>
        <v>0.3724208941324414</v>
      </c>
      <c r="V45" s="13">
        <f t="shared" si="13"/>
        <v>0.0818493618819202</v>
      </c>
      <c r="W45" s="38">
        <v>25049</v>
      </c>
      <c r="X45" s="13">
        <f t="shared" si="14"/>
        <v>0.7250901333148073</v>
      </c>
      <c r="Y45" s="13">
        <f t="shared" si="15"/>
        <v>0.1507287015753433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5" customFormat="1" ht="12">
      <c r="A46" s="14" t="s">
        <v>52</v>
      </c>
      <c r="B46" s="38">
        <v>340</v>
      </c>
      <c r="C46" s="13">
        <f t="shared" si="0"/>
        <v>0.3182894749159809</v>
      </c>
      <c r="D46" s="13">
        <f t="shared" si="1"/>
        <v>0.057931504515249616</v>
      </c>
      <c r="E46" s="38">
        <v>675</v>
      </c>
      <c r="F46" s="13">
        <f t="shared" si="2"/>
        <v>0.2926118752736463</v>
      </c>
      <c r="G46" s="13">
        <f t="shared" si="3"/>
        <v>0.055350553505535055</v>
      </c>
      <c r="H46" s="38">
        <v>1522</v>
      </c>
      <c r="I46" s="13">
        <f t="shared" si="4"/>
        <v>0.20409175815260752</v>
      </c>
      <c r="J46" s="13">
        <f t="shared" si="5"/>
        <v>0.045927758834002234</v>
      </c>
      <c r="K46" s="38">
        <v>2423</v>
      </c>
      <c r="L46" s="13">
        <f t="shared" si="6"/>
        <v>0.1753383023373616</v>
      </c>
      <c r="M46" s="13">
        <f t="shared" si="7"/>
        <v>0.004142073445537476</v>
      </c>
      <c r="N46" s="38">
        <v>3012</v>
      </c>
      <c r="O46" s="13">
        <f t="shared" si="8"/>
        <v>0.16836691914251378</v>
      </c>
      <c r="P46" s="13">
        <f t="shared" si="9"/>
        <v>0.029663186921410283</v>
      </c>
      <c r="Q46" s="38">
        <v>4625</v>
      </c>
      <c r="R46" s="13">
        <f t="shared" si="10"/>
        <v>0.1550689612626</v>
      </c>
      <c r="S46" s="13">
        <f t="shared" si="11"/>
        <v>0.03134297002595537</v>
      </c>
      <c r="T46" s="38">
        <v>4618</v>
      </c>
      <c r="U46" s="13">
        <f t="shared" si="12"/>
        <v>0.1305579358615057</v>
      </c>
      <c r="V46" s="13">
        <f t="shared" si="13"/>
        <v>0.028693566626486557</v>
      </c>
      <c r="W46" s="38">
        <v>4443</v>
      </c>
      <c r="X46" s="13">
        <f t="shared" si="14"/>
        <v>0.128610941048253</v>
      </c>
      <c r="Y46" s="13">
        <f t="shared" si="15"/>
        <v>0.02673510404005151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17" customFormat="1" ht="13.5" customHeight="1" thickBot="1">
      <c r="A47" s="24" t="s">
        <v>53</v>
      </c>
      <c r="B47" s="39">
        <v>3562</v>
      </c>
      <c r="C47" s="16">
        <f t="shared" si="0"/>
        <v>3.33455032250213</v>
      </c>
      <c r="D47" s="16">
        <f t="shared" si="1"/>
        <v>0.6069177031862327</v>
      </c>
      <c r="E47" s="39">
        <v>5227</v>
      </c>
      <c r="F47" s="16">
        <f t="shared" si="2"/>
        <v>2.265899662304221</v>
      </c>
      <c r="G47" s="16">
        <f t="shared" si="3"/>
        <v>0.42861828618286185</v>
      </c>
      <c r="H47" s="39">
        <v>15866</v>
      </c>
      <c r="I47" s="16">
        <f t="shared" si="4"/>
        <v>2.1275425984555</v>
      </c>
      <c r="J47" s="16">
        <f t="shared" si="5"/>
        <v>0.47877123630767376</v>
      </c>
      <c r="K47" s="39">
        <v>15087</v>
      </c>
      <c r="L47" s="16">
        <f t="shared" si="6"/>
        <v>1.0917577248715538</v>
      </c>
      <c r="M47" s="16">
        <f t="shared" si="7"/>
        <v>0.025790945964846847</v>
      </c>
      <c r="N47" s="39">
        <v>36458</v>
      </c>
      <c r="O47" s="16">
        <f t="shared" si="8"/>
        <v>2.0379552251320607</v>
      </c>
      <c r="P47" s="16">
        <f t="shared" si="9"/>
        <v>0.3590506204451448</v>
      </c>
      <c r="Q47" s="39">
        <v>18387</v>
      </c>
      <c r="R47" s="16">
        <f t="shared" si="10"/>
        <v>0.6164871331319839</v>
      </c>
      <c r="S47" s="16">
        <f t="shared" si="11"/>
        <v>0.12460609510643056</v>
      </c>
      <c r="T47" s="39">
        <v>17791</v>
      </c>
      <c r="U47" s="16">
        <f t="shared" si="12"/>
        <v>0.502978829993947</v>
      </c>
      <c r="V47" s="16">
        <f t="shared" si="13"/>
        <v>0.11054292850840675</v>
      </c>
      <c r="W47" s="39">
        <v>29492</v>
      </c>
      <c r="X47" s="16">
        <f t="shared" si="14"/>
        <v>0.8537010743630603</v>
      </c>
      <c r="Y47" s="16">
        <f t="shared" si="15"/>
        <v>0.17746380561539482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5" customFormat="1" ht="12">
      <c r="A48" s="19" t="s">
        <v>54</v>
      </c>
      <c r="B48" s="37"/>
      <c r="C48" s="13"/>
      <c r="D48" s="13"/>
      <c r="E48" s="37"/>
      <c r="F48" s="13"/>
      <c r="G48" s="13"/>
      <c r="H48" s="37"/>
      <c r="I48" s="13"/>
      <c r="J48" s="13"/>
      <c r="K48" s="37"/>
      <c r="L48" s="13"/>
      <c r="M48" s="13"/>
      <c r="N48" s="37"/>
      <c r="O48" s="13"/>
      <c r="P48" s="13"/>
      <c r="Q48" s="37"/>
      <c r="R48" s="13"/>
      <c r="S48" s="13"/>
      <c r="T48" s="37"/>
      <c r="U48" s="13"/>
      <c r="V48" s="13"/>
      <c r="W48" s="37"/>
      <c r="X48" s="13"/>
      <c r="Y48" s="13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5" customFormat="1" ht="12">
      <c r="A49" s="14" t="s">
        <v>55</v>
      </c>
      <c r="B49" s="38">
        <v>650</v>
      </c>
      <c r="C49" s="13">
        <f t="shared" si="0"/>
        <v>0.6084945843981989</v>
      </c>
      <c r="D49" s="13">
        <f t="shared" si="1"/>
        <v>0.11075140569091839</v>
      </c>
      <c r="E49" s="38">
        <v>550</v>
      </c>
      <c r="F49" s="13">
        <f t="shared" si="2"/>
        <v>0.2384244909637118</v>
      </c>
      <c r="G49" s="13">
        <f t="shared" si="3"/>
        <v>0.045100451004510045</v>
      </c>
      <c r="H49" s="38">
        <v>6056</v>
      </c>
      <c r="I49" s="13">
        <f t="shared" si="4"/>
        <v>0.8120760100999942</v>
      </c>
      <c r="J49" s="13">
        <f t="shared" si="5"/>
        <v>0.18274540571532033</v>
      </c>
      <c r="K49" s="38">
        <v>4320</v>
      </c>
      <c r="L49" s="13">
        <f t="shared" si="6"/>
        <v>0.31261306896302193</v>
      </c>
      <c r="M49" s="13">
        <f t="shared" si="7"/>
        <v>0.00738495967177957</v>
      </c>
      <c r="N49" s="38">
        <v>-3335</v>
      </c>
      <c r="O49" s="13">
        <f t="shared" si="8"/>
        <v>-0.1864222029682216</v>
      </c>
      <c r="P49" s="13">
        <f t="shared" si="9"/>
        <v>-0.03284419933031318</v>
      </c>
      <c r="Q49" s="38">
        <v>17</v>
      </c>
      <c r="R49" s="13">
        <f t="shared" si="10"/>
        <v>0.0005699832089652324</v>
      </c>
      <c r="S49" s="13">
        <f t="shared" si="11"/>
        <v>0.00011520659252783595</v>
      </c>
      <c r="T49" s="38">
        <v>-8143</v>
      </c>
      <c r="U49" s="13">
        <f t="shared" si="12"/>
        <v>-0.2302150869900911</v>
      </c>
      <c r="V49" s="13">
        <f t="shared" si="13"/>
        <v>-0.050595866834014736</v>
      </c>
      <c r="W49" s="38">
        <v>-87854</v>
      </c>
      <c r="X49" s="13">
        <f t="shared" si="14"/>
        <v>-2.543098270279815</v>
      </c>
      <c r="Y49" s="13">
        <f t="shared" si="15"/>
        <v>-0.5286486226276582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5" customFormat="1" ht="12">
      <c r="A50" s="14" t="s">
        <v>56</v>
      </c>
      <c r="B50" s="38">
        <v>797</v>
      </c>
      <c r="C50" s="13">
        <f t="shared" si="0"/>
        <v>0.7461079750236377</v>
      </c>
      <c r="D50" s="13">
        <f t="shared" si="1"/>
        <v>0.13579826205486453</v>
      </c>
      <c r="E50" s="38">
        <v>1772</v>
      </c>
      <c r="F50" s="13">
        <f t="shared" si="2"/>
        <v>0.7681603599776314</v>
      </c>
      <c r="G50" s="13">
        <f t="shared" si="3"/>
        <v>0.14530545305453055</v>
      </c>
      <c r="H50" s="38">
        <v>154</v>
      </c>
      <c r="I50" s="13">
        <f t="shared" si="4"/>
        <v>0.020650545831472772</v>
      </c>
      <c r="J50" s="13">
        <f t="shared" si="5"/>
        <v>0.004647092549563958</v>
      </c>
      <c r="K50" s="38">
        <v>1169</v>
      </c>
      <c r="L50" s="13">
        <f t="shared" si="6"/>
        <v>0.08459367537448441</v>
      </c>
      <c r="M50" s="13">
        <f t="shared" si="7"/>
        <v>0.0019983837630347958</v>
      </c>
      <c r="N50" s="38">
        <v>2129</v>
      </c>
      <c r="O50" s="13">
        <f t="shared" si="8"/>
        <v>0.11900835685737443</v>
      </c>
      <c r="P50" s="13">
        <f t="shared" si="9"/>
        <v>0.020967106558991533</v>
      </c>
      <c r="Q50" s="38">
        <v>-3074</v>
      </c>
      <c r="R50" s="13">
        <f t="shared" si="10"/>
        <v>-0.10306637555053673</v>
      </c>
      <c r="S50" s="13">
        <f t="shared" si="11"/>
        <v>-0.020832062672386336</v>
      </c>
      <c r="T50" s="38">
        <v>2744</v>
      </c>
      <c r="U50" s="13">
        <f t="shared" si="12"/>
        <v>0.0775770844530038</v>
      </c>
      <c r="V50" s="13">
        <f t="shared" si="13"/>
        <v>0.017049620360129737</v>
      </c>
      <c r="W50" s="38">
        <v>-1839</v>
      </c>
      <c r="X50" s="13">
        <f t="shared" si="14"/>
        <v>-0.05323329295245043</v>
      </c>
      <c r="Y50" s="13">
        <f t="shared" si="15"/>
        <v>-0.011065914096253595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5" customFormat="1" ht="12">
      <c r="A51" s="12" t="s">
        <v>57</v>
      </c>
      <c r="B51" s="38">
        <v>797</v>
      </c>
      <c r="C51" s="13">
        <f t="shared" si="0"/>
        <v>0.7461079750236377</v>
      </c>
      <c r="D51" s="13">
        <f t="shared" si="1"/>
        <v>0.13579826205486453</v>
      </c>
      <c r="E51" s="38">
        <v>1418</v>
      </c>
      <c r="F51" s="13">
        <f t="shared" si="2"/>
        <v>0.614701687611897</v>
      </c>
      <c r="G51" s="13">
        <f t="shared" si="3"/>
        <v>0.11627716277162771</v>
      </c>
      <c r="H51" s="38">
        <v>707</v>
      </c>
      <c r="I51" s="13">
        <f t="shared" si="4"/>
        <v>0.09480477858994318</v>
      </c>
      <c r="J51" s="13">
        <f t="shared" si="5"/>
        <v>0.021334379432089077</v>
      </c>
      <c r="K51" s="38">
        <v>511</v>
      </c>
      <c r="L51" s="13">
        <f t="shared" si="6"/>
        <v>0.036978073666690786</v>
      </c>
      <c r="M51" s="13">
        <f t="shared" si="7"/>
        <v>0.0008735449982128149</v>
      </c>
      <c r="N51" s="38">
        <v>100</v>
      </c>
      <c r="O51" s="13">
        <f t="shared" si="8"/>
        <v>0.005589871153469913</v>
      </c>
      <c r="P51" s="13">
        <f t="shared" si="9"/>
        <v>0.0009848335631278313</v>
      </c>
      <c r="Q51" s="38">
        <v>-5491</v>
      </c>
      <c r="R51" s="13">
        <f t="shared" si="10"/>
        <v>-0.18410457649577006</v>
      </c>
      <c r="S51" s="13">
        <f t="shared" si="11"/>
        <v>-0.03721172938649101</v>
      </c>
      <c r="T51" s="38">
        <v>74</v>
      </c>
      <c r="U51" s="13">
        <f t="shared" si="12"/>
        <v>0.0020920933853944175</v>
      </c>
      <c r="V51" s="13">
        <f t="shared" si="13"/>
        <v>0.000459792968895627</v>
      </c>
      <c r="W51" s="38">
        <v>74</v>
      </c>
      <c r="X51" s="13">
        <f t="shared" si="14"/>
        <v>0.002142068340664128</v>
      </c>
      <c r="Y51" s="13">
        <f t="shared" si="15"/>
        <v>0.0004452841996317379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5" customFormat="1" ht="12">
      <c r="A52" s="12" t="s">
        <v>58</v>
      </c>
      <c r="B52" s="38"/>
      <c r="C52" s="13"/>
      <c r="D52" s="13"/>
      <c r="E52" s="38">
        <v>355</v>
      </c>
      <c r="F52" s="13">
        <f t="shared" si="2"/>
        <v>0.15389217144021397</v>
      </c>
      <c r="G52" s="13">
        <f t="shared" si="3"/>
        <v>0.029110291102911027</v>
      </c>
      <c r="H52" s="38">
        <v>-553</v>
      </c>
      <c r="I52" s="13">
        <f t="shared" si="4"/>
        <v>-0.07415423275847041</v>
      </c>
      <c r="J52" s="13">
        <f t="shared" si="5"/>
        <v>-0.01668728688252512</v>
      </c>
      <c r="K52" s="38">
        <v>659</v>
      </c>
      <c r="L52" s="13">
        <f t="shared" si="6"/>
        <v>0.04768796584412765</v>
      </c>
      <c r="M52" s="13">
        <f t="shared" si="7"/>
        <v>0.0011265482462274855</v>
      </c>
      <c r="N52" s="38">
        <v>2029</v>
      </c>
      <c r="O52" s="13">
        <f t="shared" si="8"/>
        <v>0.11341848570390453</v>
      </c>
      <c r="P52" s="13">
        <f t="shared" si="9"/>
        <v>0.0199822729958637</v>
      </c>
      <c r="Q52" s="38">
        <v>2417</v>
      </c>
      <c r="R52" s="13">
        <f t="shared" si="10"/>
        <v>0.08103820094523334</v>
      </c>
      <c r="S52" s="13">
        <f t="shared" si="11"/>
        <v>0.016379666714104672</v>
      </c>
      <c r="T52" s="38">
        <v>2670</v>
      </c>
      <c r="U52" s="13">
        <f t="shared" si="12"/>
        <v>0.07548499106760939</v>
      </c>
      <c r="V52" s="13">
        <f t="shared" si="13"/>
        <v>0.01658982739123411</v>
      </c>
      <c r="W52" s="38">
        <v>-1913</v>
      </c>
      <c r="X52" s="13">
        <f t="shared" si="14"/>
        <v>-0.05537536129311455</v>
      </c>
      <c r="Y52" s="13">
        <f t="shared" si="15"/>
        <v>-0.011511198295885332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5" customFormat="1" ht="12">
      <c r="A53" s="14" t="s">
        <v>59</v>
      </c>
      <c r="B53" s="38">
        <v>-394</v>
      </c>
      <c r="C53" s="13">
        <f t="shared" si="0"/>
        <v>-0.3688413326967544</v>
      </c>
      <c r="D53" s="13">
        <f t="shared" si="1"/>
        <v>-0.06713239052649515</v>
      </c>
      <c r="E53" s="38">
        <v>-597</v>
      </c>
      <c r="F53" s="13">
        <f t="shared" si="2"/>
        <v>-0.2587989474642472</v>
      </c>
      <c r="G53" s="13">
        <f t="shared" si="3"/>
        <v>-0.04895448954489545</v>
      </c>
      <c r="H53" s="38">
        <v>-2056</v>
      </c>
      <c r="I53" s="13">
        <f t="shared" si="4"/>
        <v>-0.2756981962955066</v>
      </c>
      <c r="J53" s="13">
        <f t="shared" si="5"/>
        <v>-0.06204170312924349</v>
      </c>
      <c r="K53" s="38">
        <v>2518</v>
      </c>
      <c r="L53" s="13">
        <f t="shared" si="6"/>
        <v>0.18221289528909473</v>
      </c>
      <c r="M53" s="13">
        <f t="shared" si="7"/>
        <v>0.004304474179060407</v>
      </c>
      <c r="N53" s="38">
        <v>-3053</v>
      </c>
      <c r="O53" s="13">
        <f t="shared" si="8"/>
        <v>-0.17065876631543644</v>
      </c>
      <c r="P53" s="13">
        <f t="shared" si="9"/>
        <v>-0.03006696868229269</v>
      </c>
      <c r="Q53" s="38">
        <v>18760</v>
      </c>
      <c r="R53" s="13">
        <f t="shared" si="10"/>
        <v>0.6289932353051624</v>
      </c>
      <c r="S53" s="13">
        <f t="shared" si="11"/>
        <v>0.12713386328365897</v>
      </c>
      <c r="T53" s="38">
        <v>6666</v>
      </c>
      <c r="U53" s="13">
        <f t="shared" si="12"/>
        <v>0.18845803387890794</v>
      </c>
      <c r="V53" s="13">
        <f t="shared" si="13"/>
        <v>0.04141864771159797</v>
      </c>
      <c r="W53" s="38">
        <v>4292</v>
      </c>
      <c r="X53" s="13">
        <f t="shared" si="14"/>
        <v>0.12423996375851942</v>
      </c>
      <c r="Y53" s="13">
        <f t="shared" si="15"/>
        <v>0.0258264835786408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5" customFormat="1" ht="12">
      <c r="A54" s="14" t="s">
        <v>60</v>
      </c>
      <c r="B54" s="38">
        <v>371</v>
      </c>
      <c r="C54" s="13">
        <f t="shared" si="0"/>
        <v>0.3473099858642027</v>
      </c>
      <c r="D54" s="13">
        <f t="shared" si="1"/>
        <v>0.06321349463281649</v>
      </c>
      <c r="E54" s="38">
        <v>497</v>
      </c>
      <c r="F54" s="13">
        <f t="shared" si="2"/>
        <v>0.21544904001629958</v>
      </c>
      <c r="G54" s="13">
        <f t="shared" si="3"/>
        <v>0.040754407544075444</v>
      </c>
      <c r="H54" s="38">
        <v>2101</v>
      </c>
      <c r="I54" s="13">
        <f t="shared" si="4"/>
        <v>0.2817324467008071</v>
      </c>
      <c r="J54" s="13">
        <f t="shared" si="5"/>
        <v>0.06339961978333686</v>
      </c>
      <c r="K54" s="38">
        <v>2911</v>
      </c>
      <c r="L54" s="13">
        <f t="shared" si="6"/>
        <v>0.21065200086836963</v>
      </c>
      <c r="M54" s="13">
        <f t="shared" si="7"/>
        <v>0.004976300371423687</v>
      </c>
      <c r="N54" s="38">
        <v>7466</v>
      </c>
      <c r="O54" s="13">
        <f t="shared" si="8"/>
        <v>0.4173397803180636</v>
      </c>
      <c r="P54" s="13">
        <f t="shared" si="9"/>
        <v>0.07352767382312389</v>
      </c>
      <c r="Q54" s="38">
        <v>12167</v>
      </c>
      <c r="R54" s="13">
        <f t="shared" si="10"/>
        <v>0.4079403354988225</v>
      </c>
      <c r="S54" s="13">
        <f t="shared" si="11"/>
        <v>0.08245403595801058</v>
      </c>
      <c r="T54" s="38">
        <v>39556</v>
      </c>
      <c r="U54" s="13">
        <f t="shared" si="12"/>
        <v>1.1183087290900213</v>
      </c>
      <c r="V54" s="13">
        <f t="shared" si="13"/>
        <v>0.24577798213020838</v>
      </c>
      <c r="W54" s="38">
        <v>2202</v>
      </c>
      <c r="X54" s="13">
        <f t="shared" si="14"/>
        <v>0.06374100656949203</v>
      </c>
      <c r="Y54" s="13">
        <f t="shared" si="15"/>
        <v>0.013250213616068743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" s="6" customFormat="1" ht="13.5" customHeight="1">
      <c r="A55" s="43" t="s">
        <v>61</v>
      </c>
      <c r="B55" s="38">
        <v>1424</v>
      </c>
      <c r="C55" s="13">
        <f t="shared" si="0"/>
        <v>1.3330712125892847</v>
      </c>
      <c r="D55" s="13">
        <f t="shared" si="1"/>
        <v>0.2426307718521043</v>
      </c>
      <c r="E55" s="38">
        <v>2222</v>
      </c>
      <c r="F55" s="13">
        <f t="shared" si="2"/>
        <v>0.9632349434933957</v>
      </c>
      <c r="G55" s="13">
        <f t="shared" si="3"/>
        <v>0.18220582205822058</v>
      </c>
      <c r="H55" s="38">
        <v>6256</v>
      </c>
      <c r="I55" s="13">
        <f t="shared" si="4"/>
        <v>0.8388949007902186</v>
      </c>
      <c r="J55" s="13">
        <f t="shared" si="5"/>
        <v>0.18878059084462417</v>
      </c>
      <c r="K55" s="38">
        <v>10918</v>
      </c>
      <c r="L55" s="13">
        <f t="shared" si="6"/>
        <v>0.7900716404949708</v>
      </c>
      <c r="M55" s="13">
        <f t="shared" si="7"/>
        <v>0.01866411798529846</v>
      </c>
      <c r="N55" s="38">
        <v>3207</v>
      </c>
      <c r="O55" s="13">
        <f t="shared" si="8"/>
        <v>0.1792671678917801</v>
      </c>
      <c r="P55" s="13">
        <f t="shared" si="9"/>
        <v>0.03158361236950955</v>
      </c>
      <c r="Q55" s="38">
        <v>27870</v>
      </c>
      <c r="R55" s="13">
        <f t="shared" si="10"/>
        <v>0.9344371784624134</v>
      </c>
      <c r="S55" s="13">
        <f t="shared" si="11"/>
        <v>0.18887104316181105</v>
      </c>
      <c r="T55" s="38">
        <v>40823</v>
      </c>
      <c r="U55" s="13">
        <f t="shared" si="12"/>
        <v>1.154128760431842</v>
      </c>
      <c r="V55" s="13">
        <f t="shared" si="13"/>
        <v>0.25365038336792134</v>
      </c>
      <c r="W55" s="38">
        <v>-83199</v>
      </c>
      <c r="X55" s="13">
        <f t="shared" si="14"/>
        <v>-2.4083505929042537</v>
      </c>
      <c r="Y55" s="13">
        <f t="shared" si="15"/>
        <v>-0.5006378395292022</v>
      </c>
    </row>
    <row r="56" spans="1:256" s="5" customFormat="1" ht="12">
      <c r="A56" s="12" t="s">
        <v>57</v>
      </c>
      <c r="B56" s="38">
        <v>1424</v>
      </c>
      <c r="C56" s="13">
        <f t="shared" si="0"/>
        <v>1.3330712125892847</v>
      </c>
      <c r="D56" s="13">
        <f t="shared" si="1"/>
        <v>0.2426307718521043</v>
      </c>
      <c r="E56" s="38">
        <v>1867</v>
      </c>
      <c r="F56" s="13">
        <f t="shared" si="2"/>
        <v>0.8093427720531817</v>
      </c>
      <c r="G56" s="13">
        <f t="shared" si="3"/>
        <v>0.15309553095530953</v>
      </c>
      <c r="H56" s="38">
        <v>6809</v>
      </c>
      <c r="I56" s="13">
        <f t="shared" si="4"/>
        <v>0.9130491335486891</v>
      </c>
      <c r="J56" s="13">
        <f t="shared" si="5"/>
        <v>0.20546787772714928</v>
      </c>
      <c r="K56" s="38">
        <v>10260</v>
      </c>
      <c r="L56" s="13">
        <f t="shared" si="6"/>
        <v>0.742456038787177</v>
      </c>
      <c r="M56" s="13">
        <f t="shared" si="7"/>
        <v>0.01753927922047648</v>
      </c>
      <c r="N56" s="38">
        <v>1178</v>
      </c>
      <c r="O56" s="13">
        <f t="shared" si="8"/>
        <v>0.06584868218787557</v>
      </c>
      <c r="P56" s="13">
        <f t="shared" si="9"/>
        <v>0.011601339373645853</v>
      </c>
      <c r="Q56" s="38">
        <v>25453</v>
      </c>
      <c r="R56" s="13">
        <f t="shared" si="10"/>
        <v>0.8533989775171799</v>
      </c>
      <c r="S56" s="13">
        <f t="shared" si="11"/>
        <v>0.17249137644770637</v>
      </c>
      <c r="T56" s="38">
        <v>38153</v>
      </c>
      <c r="U56" s="13">
        <f t="shared" si="12"/>
        <v>1.0786437693642326</v>
      </c>
      <c r="V56" s="13">
        <f t="shared" si="13"/>
        <v>0.23706055597668726</v>
      </c>
      <c r="W56" s="38">
        <v>-81286</v>
      </c>
      <c r="X56" s="13">
        <f t="shared" si="14"/>
        <v>-2.3529752316111394</v>
      </c>
      <c r="Y56" s="13">
        <f t="shared" si="15"/>
        <v>-0.48912664123331684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7" customFormat="1" ht="12.75" thickBot="1">
      <c r="A57" s="20" t="s">
        <v>58</v>
      </c>
      <c r="B57" s="39"/>
      <c r="C57" s="16"/>
      <c r="D57" s="16"/>
      <c r="E57" s="39">
        <v>355</v>
      </c>
      <c r="F57" s="16">
        <f t="shared" si="2"/>
        <v>0.15389217144021397</v>
      </c>
      <c r="G57" s="16">
        <f t="shared" si="3"/>
        <v>0.029110291102911027</v>
      </c>
      <c r="H57" s="39">
        <v>-553</v>
      </c>
      <c r="I57" s="16">
        <f t="shared" si="4"/>
        <v>-0.07415423275847041</v>
      </c>
      <c r="J57" s="16">
        <f t="shared" si="5"/>
        <v>-0.01668728688252512</v>
      </c>
      <c r="K57" s="39">
        <v>659</v>
      </c>
      <c r="L57" s="16">
        <f t="shared" si="6"/>
        <v>0.04768796584412765</v>
      </c>
      <c r="M57" s="16">
        <f t="shared" si="7"/>
        <v>0.0011265482462274855</v>
      </c>
      <c r="N57" s="39">
        <v>2029</v>
      </c>
      <c r="O57" s="16">
        <f t="shared" si="8"/>
        <v>0.11341848570390453</v>
      </c>
      <c r="P57" s="16">
        <f t="shared" si="9"/>
        <v>0.0199822729958637</v>
      </c>
      <c r="Q57" s="39">
        <v>2417</v>
      </c>
      <c r="R57" s="16">
        <f t="shared" si="10"/>
        <v>0.08103820094523334</v>
      </c>
      <c r="S57" s="16">
        <f t="shared" si="11"/>
        <v>0.016379666714104672</v>
      </c>
      <c r="T57" s="39">
        <v>2670</v>
      </c>
      <c r="U57" s="16">
        <f t="shared" si="12"/>
        <v>0.07548499106760939</v>
      </c>
      <c r="V57" s="16">
        <f t="shared" si="13"/>
        <v>0.01658982739123411</v>
      </c>
      <c r="W57" s="39">
        <v>-1913</v>
      </c>
      <c r="X57" s="16">
        <f t="shared" si="14"/>
        <v>-0.05537536129311455</v>
      </c>
      <c r="Y57" s="16">
        <f t="shared" si="15"/>
        <v>-0.011511198295885332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5" customFormat="1" ht="12">
      <c r="A58" s="19" t="s">
        <v>148</v>
      </c>
      <c r="B58" s="37"/>
      <c r="C58" s="13"/>
      <c r="D58" s="13"/>
      <c r="E58" s="37"/>
      <c r="F58" s="13"/>
      <c r="G58" s="13"/>
      <c r="H58" s="37"/>
      <c r="I58" s="13"/>
      <c r="J58" s="13"/>
      <c r="K58" s="37"/>
      <c r="L58" s="13"/>
      <c r="M58" s="13"/>
      <c r="N58" s="37"/>
      <c r="O58" s="13"/>
      <c r="P58" s="13"/>
      <c r="Q58" s="37"/>
      <c r="R58" s="13"/>
      <c r="S58" s="13"/>
      <c r="T58" s="37"/>
      <c r="U58" s="13"/>
      <c r="V58" s="13"/>
      <c r="W58" s="37"/>
      <c r="X58" s="13"/>
      <c r="Y58" s="13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5" customFormat="1" ht="12">
      <c r="A59" s="14" t="s">
        <v>62</v>
      </c>
      <c r="B59" s="38">
        <v>2855</v>
      </c>
      <c r="C59" s="13">
        <f t="shared" si="0"/>
        <v>2.6726954437797814</v>
      </c>
      <c r="D59" s="13">
        <f t="shared" si="1"/>
        <v>0.48645425115011076</v>
      </c>
      <c r="E59" s="38">
        <v>5356</v>
      </c>
      <c r="F59" s="13">
        <f t="shared" si="2"/>
        <v>2.3218210429120734</v>
      </c>
      <c r="G59" s="13">
        <f t="shared" si="3"/>
        <v>0.4391963919639196</v>
      </c>
      <c r="H59" s="38">
        <v>14321</v>
      </c>
      <c r="I59" s="13">
        <f t="shared" si="4"/>
        <v>1.9203666678735167</v>
      </c>
      <c r="J59" s="13">
        <f t="shared" si="5"/>
        <v>0.43214943118380156</v>
      </c>
      <c r="K59" s="38">
        <v>20347</v>
      </c>
      <c r="L59" s="13">
        <f t="shared" si="6"/>
        <v>1.4723930819885664</v>
      </c>
      <c r="M59" s="13">
        <f t="shared" si="7"/>
        <v>0.034782818157800675</v>
      </c>
      <c r="N59" s="38">
        <v>31697</v>
      </c>
      <c r="O59" s="13">
        <f t="shared" si="8"/>
        <v>1.7718214595153583</v>
      </c>
      <c r="P59" s="13">
        <f t="shared" si="9"/>
        <v>0.3121626945046287</v>
      </c>
      <c r="Q59" s="38">
        <v>49978</v>
      </c>
      <c r="R59" s="13">
        <f t="shared" si="10"/>
        <v>1.6756835775096697</v>
      </c>
      <c r="S59" s="13">
        <f t="shared" si="11"/>
        <v>0.33869382831506967</v>
      </c>
      <c r="T59" s="38">
        <v>61308</v>
      </c>
      <c r="U59" s="13">
        <f t="shared" si="12"/>
        <v>1.7332710982670398</v>
      </c>
      <c r="V59" s="13">
        <f t="shared" si="13"/>
        <v>0.38093226131152835</v>
      </c>
      <c r="W59" s="38">
        <v>60005</v>
      </c>
      <c r="X59" s="13">
        <f t="shared" si="14"/>
        <v>1.7369569024533917</v>
      </c>
      <c r="Y59" s="13">
        <f t="shared" si="15"/>
        <v>0.36107132971489775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5" customFormat="1" ht="12">
      <c r="A60" s="14" t="s">
        <v>63</v>
      </c>
      <c r="B60" s="38">
        <v>818</v>
      </c>
      <c r="C60" s="13">
        <f t="shared" si="0"/>
        <v>0.7657670308272718</v>
      </c>
      <c r="D60" s="13">
        <f t="shared" si="1"/>
        <v>0.13937638439257113</v>
      </c>
      <c r="E60" s="38">
        <v>1907</v>
      </c>
      <c r="F60" s="13">
        <f t="shared" si="2"/>
        <v>0.8266827350323608</v>
      </c>
      <c r="G60" s="13">
        <f t="shared" si="3"/>
        <v>0.15637556375563755</v>
      </c>
      <c r="H60" s="38">
        <v>3526</v>
      </c>
      <c r="I60" s="13">
        <f t="shared" si="4"/>
        <v>0.4728170428686558</v>
      </c>
      <c r="J60" s="13">
        <f t="shared" si="5"/>
        <v>0.10640031382962672</v>
      </c>
      <c r="K60" s="38">
        <v>9313</v>
      </c>
      <c r="L60" s="13">
        <f t="shared" si="6"/>
        <v>0.673927201678848</v>
      </c>
      <c r="M60" s="13">
        <f t="shared" si="7"/>
        <v>0.01592040032946369</v>
      </c>
      <c r="N60" s="38">
        <v>10571</v>
      </c>
      <c r="O60" s="13">
        <f t="shared" si="8"/>
        <v>0.5909052796333044</v>
      </c>
      <c r="P60" s="13">
        <f t="shared" si="9"/>
        <v>0.10410675595824306</v>
      </c>
      <c r="Q60" s="38">
        <v>19399</v>
      </c>
      <c r="R60" s="13">
        <f t="shared" si="10"/>
        <v>0.6504178982774437</v>
      </c>
      <c r="S60" s="13">
        <f t="shared" si="11"/>
        <v>0.1314642757910288</v>
      </c>
      <c r="T60" s="38">
        <v>21725</v>
      </c>
      <c r="U60" s="13">
        <f t="shared" si="12"/>
        <v>0.614199037806672</v>
      </c>
      <c r="V60" s="13">
        <f t="shared" si="13"/>
        <v>0.13498651688185806</v>
      </c>
      <c r="W60" s="38">
        <v>21464</v>
      </c>
      <c r="X60" s="13">
        <f t="shared" si="14"/>
        <v>0.6213156062704709</v>
      </c>
      <c r="Y60" s="13">
        <f t="shared" si="15"/>
        <v>0.12915648730940033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s="5" customFormat="1" ht="12">
      <c r="A61" s="14" t="s">
        <v>64</v>
      </c>
      <c r="B61" s="38">
        <v>617</v>
      </c>
      <c r="C61" s="13">
        <f t="shared" si="0"/>
        <v>0.5776017824210595</v>
      </c>
      <c r="D61" s="13">
        <f t="shared" si="1"/>
        <v>0.10512864201737944</v>
      </c>
      <c r="E61" s="38">
        <v>1094</v>
      </c>
      <c r="F61" s="13">
        <f t="shared" si="2"/>
        <v>0.47424798748054675</v>
      </c>
      <c r="G61" s="13">
        <f t="shared" si="3"/>
        <v>0.0897088970889709</v>
      </c>
      <c r="H61" s="38">
        <v>2687</v>
      </c>
      <c r="I61" s="13">
        <f t="shared" si="4"/>
        <v>0.3603117964231645</v>
      </c>
      <c r="J61" s="13">
        <f t="shared" si="5"/>
        <v>0.08108271221219711</v>
      </c>
      <c r="K61" s="38">
        <v>3429</v>
      </c>
      <c r="L61" s="13">
        <f t="shared" si="6"/>
        <v>0.24813662348939866</v>
      </c>
      <c r="M61" s="13">
        <f t="shared" si="7"/>
        <v>0.005861811739475034</v>
      </c>
      <c r="N61" s="38">
        <v>4394</v>
      </c>
      <c r="O61" s="13">
        <f t="shared" si="8"/>
        <v>0.24561893848346794</v>
      </c>
      <c r="P61" s="13">
        <f t="shared" si="9"/>
        <v>0.043273586763836906</v>
      </c>
      <c r="Q61" s="38">
        <v>8121</v>
      </c>
      <c r="R61" s="13">
        <f t="shared" si="10"/>
        <v>0.2722843317650972</v>
      </c>
      <c r="S61" s="13">
        <f t="shared" si="11"/>
        <v>0.05503486693638563</v>
      </c>
      <c r="T61" s="38">
        <v>9650</v>
      </c>
      <c r="U61" s="13">
        <f t="shared" si="12"/>
        <v>0.2728202860683261</v>
      </c>
      <c r="V61" s="13">
        <f t="shared" si="13"/>
        <v>0.05995948851138919</v>
      </c>
      <c r="W61" s="38">
        <v>9774</v>
      </c>
      <c r="X61" s="13">
        <f t="shared" si="14"/>
        <v>0.2829267021844755</v>
      </c>
      <c r="Y61" s="13">
        <f t="shared" si="15"/>
        <v>0.058813618475683865</v>
      </c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s="5" customFormat="1" ht="12">
      <c r="A62" s="14" t="s">
        <v>65</v>
      </c>
      <c r="B62" s="38"/>
      <c r="C62" s="13"/>
      <c r="D62" s="13"/>
      <c r="E62" s="38">
        <v>36</v>
      </c>
      <c r="F62" s="13">
        <f t="shared" si="2"/>
        <v>0.015605966681261135</v>
      </c>
      <c r="G62" s="13">
        <f t="shared" si="3"/>
        <v>0.002952029520295203</v>
      </c>
      <c r="H62" s="38">
        <v>90</v>
      </c>
      <c r="I62" s="13">
        <f t="shared" si="4"/>
        <v>0.012068500810600971</v>
      </c>
      <c r="J62" s="13">
        <f t="shared" si="5"/>
        <v>0.0027158333081867287</v>
      </c>
      <c r="K62" s="38">
        <v>244</v>
      </c>
      <c r="L62" s="13">
        <f t="shared" si="6"/>
        <v>0.017656849265504017</v>
      </c>
      <c r="M62" s="13">
        <f t="shared" si="7"/>
        <v>0.0004171134629431054</v>
      </c>
      <c r="N62" s="38">
        <v>191</v>
      </c>
      <c r="O62" s="13">
        <f t="shared" si="8"/>
        <v>0.010676653903127532</v>
      </c>
      <c r="P62" s="13">
        <f t="shared" si="9"/>
        <v>0.001881032105574158</v>
      </c>
      <c r="Q62" s="38">
        <v>118</v>
      </c>
      <c r="R62" s="13">
        <f t="shared" si="10"/>
        <v>0.0039563540386998485</v>
      </c>
      <c r="S62" s="13">
        <f t="shared" si="11"/>
        <v>0.0007996692893108613</v>
      </c>
      <c r="T62" s="38">
        <v>336</v>
      </c>
      <c r="U62" s="13">
        <f t="shared" si="12"/>
        <v>0.009499234830980058</v>
      </c>
      <c r="V62" s="13">
        <f t="shared" si="13"/>
        <v>0.00208770861552609</v>
      </c>
      <c r="W62" s="38">
        <v>430</v>
      </c>
      <c r="X62" s="13">
        <f t="shared" si="14"/>
        <v>0.01244715387142669</v>
      </c>
      <c r="Y62" s="13">
        <f t="shared" si="15"/>
        <v>0.002587462241103342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7" customFormat="1" ht="13.5" customHeight="1" thickBot="1">
      <c r="A63" s="24" t="s">
        <v>66</v>
      </c>
      <c r="B63" s="39">
        <v>4290</v>
      </c>
      <c r="C63" s="16">
        <f t="shared" si="0"/>
        <v>4.016064257028113</v>
      </c>
      <c r="D63" s="16">
        <f t="shared" si="1"/>
        <v>0.7309592775600613</v>
      </c>
      <c r="E63" s="39">
        <v>8392</v>
      </c>
      <c r="F63" s="16">
        <f t="shared" si="2"/>
        <v>3.6379242330317627</v>
      </c>
      <c r="G63" s="16">
        <f t="shared" si="3"/>
        <v>0.6881508815088151</v>
      </c>
      <c r="H63" s="39">
        <v>20625</v>
      </c>
      <c r="I63" s="16">
        <f t="shared" si="4"/>
        <v>2.765698102429389</v>
      </c>
      <c r="J63" s="16">
        <f t="shared" si="5"/>
        <v>0.6223784664594586</v>
      </c>
      <c r="K63" s="39">
        <v>33332</v>
      </c>
      <c r="L63" s="16">
        <f t="shared" si="6"/>
        <v>2.412041392285983</v>
      </c>
      <c r="M63" s="16">
        <f t="shared" si="7"/>
        <v>0.056980434208276996</v>
      </c>
      <c r="N63" s="39">
        <v>46853</v>
      </c>
      <c r="O63" s="16">
        <f t="shared" si="8"/>
        <v>2.619022331535258</v>
      </c>
      <c r="P63" s="16">
        <f t="shared" si="9"/>
        <v>0.46142406933228286</v>
      </c>
      <c r="Q63" s="39">
        <v>77616</v>
      </c>
      <c r="R63" s="16">
        <f t="shared" si="10"/>
        <v>2.60234216159091</v>
      </c>
      <c r="S63" s="16">
        <f t="shared" si="11"/>
        <v>0.525992640331795</v>
      </c>
      <c r="T63" s="39">
        <v>93019</v>
      </c>
      <c r="U63" s="16">
        <f t="shared" si="12"/>
        <v>2.629789656973018</v>
      </c>
      <c r="V63" s="16">
        <f t="shared" si="13"/>
        <v>0.5779659753203017</v>
      </c>
      <c r="W63" s="39">
        <v>91673</v>
      </c>
      <c r="X63" s="16">
        <f t="shared" si="14"/>
        <v>2.653646364779765</v>
      </c>
      <c r="Y63" s="16">
        <f t="shared" si="15"/>
        <v>0.5516288977410853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5" customFormat="1" ht="12">
      <c r="A64" s="19" t="s">
        <v>67</v>
      </c>
      <c r="B64" s="37"/>
      <c r="C64" s="13"/>
      <c r="D64" s="13"/>
      <c r="E64" s="37"/>
      <c r="F64" s="13"/>
      <c r="G64" s="13"/>
      <c r="H64" s="37"/>
      <c r="I64" s="13"/>
      <c r="J64" s="13"/>
      <c r="K64" s="37"/>
      <c r="L64" s="13"/>
      <c r="M64" s="13"/>
      <c r="N64" s="37"/>
      <c r="O64" s="13"/>
      <c r="P64" s="13"/>
      <c r="Q64" s="37"/>
      <c r="R64" s="13"/>
      <c r="S64" s="13"/>
      <c r="T64" s="37"/>
      <c r="U64" s="13"/>
      <c r="V64" s="13"/>
      <c r="W64" s="37"/>
      <c r="X64" s="13"/>
      <c r="Y64" s="13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5" customFormat="1" ht="12">
      <c r="A65" s="14" t="s">
        <v>68</v>
      </c>
      <c r="B65" s="38">
        <v>266</v>
      </c>
      <c r="C65" s="13">
        <f t="shared" si="0"/>
        <v>0.24901470684603214</v>
      </c>
      <c r="D65" s="13">
        <f t="shared" si="1"/>
        <v>0.04532288294428352</v>
      </c>
      <c r="E65" s="38">
        <v>2100</v>
      </c>
      <c r="F65" s="13">
        <f t="shared" si="2"/>
        <v>0.9103480564068995</v>
      </c>
      <c r="G65" s="13">
        <f t="shared" si="3"/>
        <v>0.17220172201722017</v>
      </c>
      <c r="H65" s="38">
        <v>4608</v>
      </c>
      <c r="I65" s="13">
        <f t="shared" si="4"/>
        <v>0.6179072415027697</v>
      </c>
      <c r="J65" s="13">
        <f t="shared" si="5"/>
        <v>0.1390506653791605</v>
      </c>
      <c r="K65" s="38">
        <v>3643</v>
      </c>
      <c r="L65" s="13">
        <f t="shared" si="6"/>
        <v>0.2636225486648817</v>
      </c>
      <c r="M65" s="13">
        <f t="shared" si="7"/>
        <v>0.006227640760253003</v>
      </c>
      <c r="N65" s="38">
        <v>5480</v>
      </c>
      <c r="O65" s="13">
        <f t="shared" si="8"/>
        <v>0.3063249392101512</v>
      </c>
      <c r="P65" s="13">
        <f t="shared" si="9"/>
        <v>0.053968879259405154</v>
      </c>
      <c r="Q65" s="38">
        <v>10198</v>
      </c>
      <c r="R65" s="13">
        <f t="shared" si="10"/>
        <v>0.3419228685310258</v>
      </c>
      <c r="S65" s="13">
        <f t="shared" si="11"/>
        <v>0.06911040179993358</v>
      </c>
      <c r="T65" s="38">
        <v>8769</v>
      </c>
      <c r="U65" s="13">
        <f t="shared" si="12"/>
        <v>0.2479130661692385</v>
      </c>
      <c r="V65" s="13">
        <f t="shared" si="13"/>
        <v>0.0544854668141318</v>
      </c>
      <c r="W65" s="38">
        <v>7814</v>
      </c>
      <c r="X65" s="13">
        <f t="shared" si="14"/>
        <v>0.22619083802634452</v>
      </c>
      <c r="Y65" s="13">
        <f t="shared" si="15"/>
        <v>0.047019604539491895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5" customFormat="1" ht="12">
      <c r="A66" s="14" t="s">
        <v>69</v>
      </c>
      <c r="B66" s="38">
        <v>179</v>
      </c>
      <c r="C66" s="13">
        <f t="shared" si="0"/>
        <v>0.1675700470881194</v>
      </c>
      <c r="D66" s="13">
        <f t="shared" si="1"/>
        <v>0.03049923325949906</v>
      </c>
      <c r="E66" s="38">
        <v>928</v>
      </c>
      <c r="F66" s="13">
        <f t="shared" si="2"/>
        <v>0.40228714111695374</v>
      </c>
      <c r="G66" s="13">
        <f t="shared" si="3"/>
        <v>0.07609676096760969</v>
      </c>
      <c r="H66" s="38">
        <v>3841</v>
      </c>
      <c r="I66" s="13">
        <f t="shared" si="4"/>
        <v>0.5150567957057592</v>
      </c>
      <c r="J66" s="13">
        <f t="shared" si="5"/>
        <v>0.11590573040828028</v>
      </c>
      <c r="K66" s="38">
        <v>2317</v>
      </c>
      <c r="L66" s="13">
        <f t="shared" si="6"/>
        <v>0.16766770388595412</v>
      </c>
      <c r="M66" s="13">
        <f t="shared" si="7"/>
        <v>0.003960868416553996</v>
      </c>
      <c r="N66" s="38">
        <v>2538</v>
      </c>
      <c r="O66" s="13">
        <f t="shared" si="8"/>
        <v>0.1418709298750664</v>
      </c>
      <c r="P66" s="13">
        <f t="shared" si="9"/>
        <v>0.02499507583218436</v>
      </c>
      <c r="Q66" s="38">
        <v>2584</v>
      </c>
      <c r="R66" s="13">
        <f t="shared" si="10"/>
        <v>0.08663744776271531</v>
      </c>
      <c r="S66" s="13">
        <f t="shared" si="11"/>
        <v>0.017511402064231064</v>
      </c>
      <c r="T66" s="38">
        <v>4424</v>
      </c>
      <c r="U66" s="13">
        <f t="shared" si="12"/>
        <v>0.1250732586079041</v>
      </c>
      <c r="V66" s="13">
        <f t="shared" si="13"/>
        <v>0.027488163437760185</v>
      </c>
      <c r="W66" s="38">
        <v>1540</v>
      </c>
      <c r="X66" s="13">
        <f t="shared" si="14"/>
        <v>0.044578178981388605</v>
      </c>
      <c r="Y66" s="13">
        <f t="shared" si="15"/>
        <v>0.009266725235579412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5" customFormat="1" ht="12">
      <c r="A67" s="14" t="s">
        <v>70</v>
      </c>
      <c r="B67" s="38">
        <v>23</v>
      </c>
      <c r="C67" s="13">
        <f t="shared" si="0"/>
        <v>0.021531346832551652</v>
      </c>
      <c r="D67" s="13">
        <f t="shared" si="1"/>
        <v>0.0039188958936786505</v>
      </c>
      <c r="E67" s="38">
        <v>396</v>
      </c>
      <c r="F67" s="13">
        <f t="shared" si="2"/>
        <v>0.1716656334938725</v>
      </c>
      <c r="G67" s="13">
        <f t="shared" si="3"/>
        <v>0.03247232472324723</v>
      </c>
      <c r="H67" s="38">
        <v>-102</v>
      </c>
      <c r="I67" s="13">
        <f t="shared" si="4"/>
        <v>-0.013677634252014435</v>
      </c>
      <c r="J67" s="13">
        <f t="shared" si="5"/>
        <v>-0.0030779444159449595</v>
      </c>
      <c r="K67" s="38">
        <v>876</v>
      </c>
      <c r="L67" s="13">
        <f t="shared" si="6"/>
        <v>0.06339098342861278</v>
      </c>
      <c r="M67" s="13">
        <f t="shared" si="7"/>
        <v>0.0014975057112219684</v>
      </c>
      <c r="N67" s="38">
        <v>2605</v>
      </c>
      <c r="O67" s="13">
        <f t="shared" si="8"/>
        <v>0.1456161435478912</v>
      </c>
      <c r="P67" s="13">
        <f t="shared" si="9"/>
        <v>0.025654914319480006</v>
      </c>
      <c r="Q67" s="38">
        <v>11170</v>
      </c>
      <c r="R67" s="13">
        <f t="shared" si="10"/>
        <v>0.37451249671421444</v>
      </c>
      <c r="S67" s="13">
        <f t="shared" si="11"/>
        <v>0.0756975081491722</v>
      </c>
      <c r="T67" s="38">
        <v>11939</v>
      </c>
      <c r="U67" s="13">
        <f t="shared" si="12"/>
        <v>0.3375338233543777</v>
      </c>
      <c r="V67" s="13">
        <f t="shared" si="13"/>
        <v>0.07418200345466068</v>
      </c>
      <c r="W67" s="38">
        <v>22982</v>
      </c>
      <c r="X67" s="13">
        <f t="shared" si="14"/>
        <v>0.665256954123554</v>
      </c>
      <c r="Y67" s="13">
        <f t="shared" si="15"/>
        <v>0.1382908307559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17" customFormat="1" ht="13.5" customHeight="1" thickBot="1">
      <c r="A68" s="24" t="s">
        <v>71</v>
      </c>
      <c r="B68" s="39">
        <v>469</v>
      </c>
      <c r="C68" s="16">
        <f t="shared" si="0"/>
        <v>0.43905224628116196</v>
      </c>
      <c r="D68" s="16">
        <f t="shared" si="1"/>
        <v>0.07991139887544726</v>
      </c>
      <c r="E68" s="39">
        <v>3423</v>
      </c>
      <c r="F68" s="16">
        <f t="shared" si="2"/>
        <v>1.4838673319432463</v>
      </c>
      <c r="G68" s="16">
        <f t="shared" si="3"/>
        <v>0.2806888068880689</v>
      </c>
      <c r="H68" s="39">
        <v>8347</v>
      </c>
      <c r="I68" s="16">
        <f t="shared" si="4"/>
        <v>1.1192864029565146</v>
      </c>
      <c r="J68" s="16">
        <f t="shared" si="5"/>
        <v>0.25187845137149584</v>
      </c>
      <c r="K68" s="39">
        <v>6836</v>
      </c>
      <c r="L68" s="16">
        <f t="shared" si="6"/>
        <v>0.4946812359794486</v>
      </c>
      <c r="M68" s="16">
        <f t="shared" si="7"/>
        <v>0.011686014888028968</v>
      </c>
      <c r="N68" s="39">
        <v>10623</v>
      </c>
      <c r="O68" s="16">
        <f t="shared" si="8"/>
        <v>0.5938120126331088</v>
      </c>
      <c r="P68" s="16">
        <f t="shared" si="9"/>
        <v>0.10461886941106953</v>
      </c>
      <c r="Q68" s="39">
        <v>23952</v>
      </c>
      <c r="R68" s="16">
        <f t="shared" si="10"/>
        <v>0.8030728130079555</v>
      </c>
      <c r="S68" s="16">
        <f t="shared" si="11"/>
        <v>0.16231931201333685</v>
      </c>
      <c r="T68" s="39">
        <v>25132</v>
      </c>
      <c r="U68" s="16">
        <f t="shared" si="12"/>
        <v>0.7105201481315203</v>
      </c>
      <c r="V68" s="16">
        <f t="shared" si="13"/>
        <v>0.15615563370655267</v>
      </c>
      <c r="W68" s="39">
        <v>32336</v>
      </c>
      <c r="X68" s="16">
        <f t="shared" si="14"/>
        <v>0.936025971131287</v>
      </c>
      <c r="Y68" s="16">
        <f t="shared" si="15"/>
        <v>0.19457716053097132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5" customFormat="1" ht="12">
      <c r="A69" s="19" t="s">
        <v>72</v>
      </c>
      <c r="B69" s="37"/>
      <c r="C69" s="13"/>
      <c r="D69" s="13"/>
      <c r="E69" s="37"/>
      <c r="F69" s="13"/>
      <c r="G69" s="13"/>
      <c r="H69" s="37"/>
      <c r="I69" s="13"/>
      <c r="J69" s="13"/>
      <c r="K69" s="37"/>
      <c r="L69" s="13"/>
      <c r="M69" s="13"/>
      <c r="N69" s="37"/>
      <c r="O69" s="13"/>
      <c r="P69" s="13"/>
      <c r="Q69" s="37"/>
      <c r="R69" s="13"/>
      <c r="S69" s="13"/>
      <c r="T69" s="37"/>
      <c r="U69" s="13"/>
      <c r="V69" s="13"/>
      <c r="W69" s="37"/>
      <c r="X69" s="13"/>
      <c r="Y69" s="13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5" customFormat="1" ht="12">
      <c r="A70" s="14" t="s">
        <v>73</v>
      </c>
      <c r="B70" s="38">
        <v>482</v>
      </c>
      <c r="C70" s="13">
        <f t="shared" si="0"/>
        <v>0.45122213796912597</v>
      </c>
      <c r="D70" s="13">
        <f t="shared" si="1"/>
        <v>0.08212642698926563</v>
      </c>
      <c r="E70" s="38">
        <v>3686</v>
      </c>
      <c r="F70" s="13">
        <f t="shared" si="2"/>
        <v>1.5978775885313485</v>
      </c>
      <c r="G70" s="13">
        <f t="shared" si="3"/>
        <v>0.3022550225502255</v>
      </c>
      <c r="H70" s="38">
        <v>6722</v>
      </c>
      <c r="I70" s="13">
        <f t="shared" si="4"/>
        <v>0.9013829160984415</v>
      </c>
      <c r="J70" s="13">
        <f t="shared" si="5"/>
        <v>0.20284257219590213</v>
      </c>
      <c r="K70" s="38">
        <v>12402</v>
      </c>
      <c r="L70" s="13">
        <f t="shared" si="6"/>
        <v>0.8974600188146754</v>
      </c>
      <c r="M70" s="13">
        <f t="shared" si="7"/>
        <v>0.021200988391067183</v>
      </c>
      <c r="N70" s="38">
        <v>20578</v>
      </c>
      <c r="O70" s="13">
        <f t="shared" si="8"/>
        <v>1.1502836859610386</v>
      </c>
      <c r="P70" s="13">
        <f t="shared" si="9"/>
        <v>0.20265905062044515</v>
      </c>
      <c r="Q70" s="38">
        <v>38918</v>
      </c>
      <c r="R70" s="13">
        <f t="shared" si="10"/>
        <v>1.304859207441701</v>
      </c>
      <c r="S70" s="13">
        <f t="shared" si="11"/>
        <v>0.26374177458813647</v>
      </c>
      <c r="T70" s="38">
        <v>47492</v>
      </c>
      <c r="U70" s="13">
        <f t="shared" si="12"/>
        <v>1.342671608907455</v>
      </c>
      <c r="V70" s="13">
        <f t="shared" si="13"/>
        <v>0.29508767133501507</v>
      </c>
      <c r="W70" s="38">
        <v>42407</v>
      </c>
      <c r="X70" s="13">
        <f t="shared" si="14"/>
        <v>1.2275498935478877</v>
      </c>
      <c r="Y70" s="13">
        <f t="shared" si="15"/>
        <v>0.2551779331592312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5" customFormat="1" ht="12">
      <c r="A71" s="14" t="s">
        <v>74</v>
      </c>
      <c r="B71" s="38">
        <v>328</v>
      </c>
      <c r="C71" s="13">
        <f aca="true" t="shared" si="16" ref="C71:C129">(B71/106821)*100</f>
        <v>0.3070557287424757</v>
      </c>
      <c r="D71" s="13">
        <f aca="true" t="shared" si="17" ref="D71:D129">(B71/586900)*100</f>
        <v>0.055886863179417275</v>
      </c>
      <c r="E71" s="38">
        <v>1448</v>
      </c>
      <c r="F71" s="13">
        <f aca="true" t="shared" si="18" ref="F71:F129">(E71/230681)*100</f>
        <v>0.6277066598462813</v>
      </c>
      <c r="G71" s="13">
        <f aca="true" t="shared" si="19" ref="G71:G129">(E71/1219500)*100</f>
        <v>0.1187371873718737</v>
      </c>
      <c r="H71" s="38">
        <v>7116</v>
      </c>
      <c r="I71" s="13">
        <f aca="true" t="shared" si="20" ref="I71:I129">(H71/745743)*100</f>
        <v>0.9542161307581833</v>
      </c>
      <c r="J71" s="13">
        <f aca="true" t="shared" si="21" ref="J71:J129">(H71/3313900)*100</f>
        <v>0.21473188690063066</v>
      </c>
      <c r="K71" s="38">
        <v>11268</v>
      </c>
      <c r="L71" s="13">
        <f aca="true" t="shared" si="22" ref="L71:L129">(K71/1381900)*100</f>
        <v>0.8153990882118822</v>
      </c>
      <c r="M71" s="13">
        <f aca="true" t="shared" si="23" ref="M71:M129">(K71/6434700)*11</f>
        <v>0.019262436477225045</v>
      </c>
      <c r="N71" s="38">
        <v>10115</v>
      </c>
      <c r="O71" s="13">
        <f aca="true" t="shared" si="24" ref="O71:O129">(N71/1788950)*100</f>
        <v>0.5654154671734817</v>
      </c>
      <c r="P71" s="13">
        <f aca="true" t="shared" si="25" ref="P71:P129">(N71/10154000)*100</f>
        <v>0.09961591491038015</v>
      </c>
      <c r="Q71" s="38">
        <v>23566</v>
      </c>
      <c r="R71" s="13">
        <f aca="true" t="shared" si="26" ref="R71:R129">(Q71/2982544)*100</f>
        <v>0.7901308413220391</v>
      </c>
      <c r="S71" s="13">
        <f aca="true" t="shared" si="27" ref="S71:S129">(Q71/14756100)*100</f>
        <v>0.15970344467711658</v>
      </c>
      <c r="T71" s="38">
        <v>12113</v>
      </c>
      <c r="U71" s="13">
        <f aca="true" t="shared" si="28" ref="U71:U129">(T71/3537127)*100</f>
        <v>0.3424530699632781</v>
      </c>
      <c r="V71" s="13">
        <f aca="true" t="shared" si="29" ref="V71:V129">(T71/16094200)*100</f>
        <v>0.07526313827341527</v>
      </c>
      <c r="W71" s="38">
        <v>-525</v>
      </c>
      <c r="X71" s="13">
        <f aca="true" t="shared" si="30" ref="X71:X129">(W71/3454605)*100</f>
        <v>-0.015197106470927934</v>
      </c>
      <c r="Y71" s="13">
        <f aca="true" t="shared" si="31" ref="Y71:Y129">(W71/16618600)*100</f>
        <v>-0.0031591108757657083</v>
      </c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5" customFormat="1" ht="12">
      <c r="A72" s="14" t="s">
        <v>75</v>
      </c>
      <c r="B72" s="38">
        <v>58</v>
      </c>
      <c r="C72" s="13">
        <f t="shared" si="16"/>
        <v>0.05429643983860851</v>
      </c>
      <c r="D72" s="13">
        <f t="shared" si="17"/>
        <v>0.00988243312318964</v>
      </c>
      <c r="E72" s="38">
        <v>319</v>
      </c>
      <c r="F72" s="13">
        <f t="shared" si="18"/>
        <v>0.13828620475895284</v>
      </c>
      <c r="G72" s="13">
        <f t="shared" si="19"/>
        <v>0.026158261582615826</v>
      </c>
      <c r="H72" s="38">
        <v>1211</v>
      </c>
      <c r="I72" s="13">
        <f t="shared" si="20"/>
        <v>0.16238838312930862</v>
      </c>
      <c r="J72" s="13">
        <f t="shared" si="21"/>
        <v>0.036543045957934756</v>
      </c>
      <c r="K72" s="38">
        <v>1995</v>
      </c>
      <c r="L72" s="13">
        <f t="shared" si="22"/>
        <v>0.14436645198639553</v>
      </c>
      <c r="M72" s="13">
        <f t="shared" si="23"/>
        <v>0.003410415403981538</v>
      </c>
      <c r="N72" s="38">
        <v>2543</v>
      </c>
      <c r="O72" s="13">
        <f t="shared" si="24"/>
        <v>0.14215042343273987</v>
      </c>
      <c r="P72" s="13">
        <f t="shared" si="25"/>
        <v>0.025044317510340752</v>
      </c>
      <c r="Q72" s="38">
        <v>3194</v>
      </c>
      <c r="R72" s="13">
        <f t="shared" si="26"/>
        <v>0.10708978643735013</v>
      </c>
      <c r="S72" s="13">
        <f t="shared" si="27"/>
        <v>0.021645285678465177</v>
      </c>
      <c r="T72" s="38">
        <v>3704</v>
      </c>
      <c r="U72" s="13">
        <f t="shared" si="28"/>
        <v>0.10471775539866111</v>
      </c>
      <c r="V72" s="13">
        <f t="shared" si="29"/>
        <v>0.023014502118775707</v>
      </c>
      <c r="W72" s="38">
        <v>3705</v>
      </c>
      <c r="X72" s="13">
        <f t="shared" si="30"/>
        <v>0.10724815138054856</v>
      </c>
      <c r="Y72" s="13">
        <f t="shared" si="31"/>
        <v>0.022294296751832286</v>
      </c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5" customFormat="1" ht="12">
      <c r="A73" s="14" t="s">
        <v>76</v>
      </c>
      <c r="B73" s="38">
        <v>189</v>
      </c>
      <c r="C73" s="13">
        <f t="shared" si="16"/>
        <v>0.17693150223270707</v>
      </c>
      <c r="D73" s="13">
        <f t="shared" si="17"/>
        <v>0.03220310103935935</v>
      </c>
      <c r="E73" s="38">
        <v>2894</v>
      </c>
      <c r="F73" s="13">
        <f t="shared" si="18"/>
        <v>1.2545463215436035</v>
      </c>
      <c r="G73" s="13">
        <f t="shared" si="19"/>
        <v>0.23731037310373101</v>
      </c>
      <c r="H73" s="38">
        <v>5464</v>
      </c>
      <c r="I73" s="13">
        <f t="shared" si="20"/>
        <v>0.7326920936569301</v>
      </c>
      <c r="J73" s="13">
        <f t="shared" si="21"/>
        <v>0.16488125773258094</v>
      </c>
      <c r="K73" s="38">
        <v>6479</v>
      </c>
      <c r="L73" s="13">
        <f t="shared" si="22"/>
        <v>0.4688472393081989</v>
      </c>
      <c r="M73" s="13">
        <f t="shared" si="23"/>
        <v>0.011075730026263851</v>
      </c>
      <c r="N73" s="38">
        <v>6777</v>
      </c>
      <c r="O73" s="13">
        <f t="shared" si="24"/>
        <v>0.378825568070656</v>
      </c>
      <c r="P73" s="13">
        <f t="shared" si="25"/>
        <v>0.06674217057317314</v>
      </c>
      <c r="Q73" s="38">
        <v>7181</v>
      </c>
      <c r="R73" s="13">
        <f t="shared" si="26"/>
        <v>0.2407676131517255</v>
      </c>
      <c r="S73" s="13">
        <f t="shared" si="27"/>
        <v>0.048664620055434704</v>
      </c>
      <c r="T73" s="38">
        <v>7779</v>
      </c>
      <c r="U73" s="13">
        <f t="shared" si="28"/>
        <v>0.21992424925652937</v>
      </c>
      <c r="V73" s="13">
        <f t="shared" si="29"/>
        <v>0.04833418250052814</v>
      </c>
      <c r="W73" s="38">
        <v>7271</v>
      </c>
      <c r="X73" s="13">
        <f t="shared" si="30"/>
        <v>0.2104726879049848</v>
      </c>
      <c r="Y73" s="13">
        <f t="shared" si="31"/>
        <v>0.043752181290842795</v>
      </c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5" customFormat="1" ht="12">
      <c r="A74" s="14" t="s">
        <v>77</v>
      </c>
      <c r="B74" s="38">
        <v>74</v>
      </c>
      <c r="C74" s="13">
        <f t="shared" si="16"/>
        <v>0.0692747680699488</v>
      </c>
      <c r="D74" s="13">
        <f t="shared" si="17"/>
        <v>0.012608621570966094</v>
      </c>
      <c r="E74" s="38">
        <v>184</v>
      </c>
      <c r="F74" s="13">
        <f t="shared" si="18"/>
        <v>0.07976382970422358</v>
      </c>
      <c r="G74" s="13">
        <f t="shared" si="19"/>
        <v>0.015088150881508815</v>
      </c>
      <c r="H74" s="38">
        <v>589</v>
      </c>
      <c r="I74" s="13">
        <f t="shared" si="20"/>
        <v>0.0789816330827108</v>
      </c>
      <c r="J74" s="13">
        <f t="shared" si="21"/>
        <v>0.017773620205799815</v>
      </c>
      <c r="K74" s="38">
        <v>884</v>
      </c>
      <c r="L74" s="13">
        <f t="shared" si="22"/>
        <v>0.06396989651928504</v>
      </c>
      <c r="M74" s="13">
        <f t="shared" si="23"/>
        <v>0.0015111815624660047</v>
      </c>
      <c r="N74" s="38">
        <v>1194</v>
      </c>
      <c r="O74" s="13">
        <f t="shared" si="24"/>
        <v>0.06674306157243076</v>
      </c>
      <c r="P74" s="13">
        <f t="shared" si="25"/>
        <v>0.011758912743746306</v>
      </c>
      <c r="Q74" s="38">
        <v>1623</v>
      </c>
      <c r="R74" s="13">
        <f t="shared" si="26"/>
        <v>0.0544166322441513</v>
      </c>
      <c r="S74" s="13">
        <f t="shared" si="27"/>
        <v>0.010998841157216338</v>
      </c>
      <c r="T74" s="38">
        <v>1868</v>
      </c>
      <c r="U74" s="13">
        <f t="shared" si="28"/>
        <v>0.05281122221509151</v>
      </c>
      <c r="V74" s="13">
        <f t="shared" si="29"/>
        <v>0.011606665755365286</v>
      </c>
      <c r="W74" s="38">
        <v>1888</v>
      </c>
      <c r="X74" s="13">
        <f t="shared" si="30"/>
        <v>0.054651689556403704</v>
      </c>
      <c r="Y74" s="13">
        <f t="shared" si="31"/>
        <v>0.011360764444658394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" customFormat="1" ht="12">
      <c r="A75" s="14" t="s">
        <v>78</v>
      </c>
      <c r="B75" s="38">
        <v>110</v>
      </c>
      <c r="C75" s="13">
        <f t="shared" si="16"/>
        <v>0.10297600659046442</v>
      </c>
      <c r="D75" s="13">
        <f t="shared" si="17"/>
        <v>0.01874254557846311</v>
      </c>
      <c r="E75" s="38">
        <v>3998</v>
      </c>
      <c r="F75" s="13">
        <f t="shared" si="18"/>
        <v>1.733129299768945</v>
      </c>
      <c r="G75" s="13">
        <f t="shared" si="19"/>
        <v>0.32783927839278393</v>
      </c>
      <c r="H75" s="38">
        <v>5511</v>
      </c>
      <c r="I75" s="13">
        <f t="shared" si="20"/>
        <v>0.7389945329691329</v>
      </c>
      <c r="J75" s="13">
        <f t="shared" si="21"/>
        <v>0.16629952623796734</v>
      </c>
      <c r="K75" s="38">
        <v>9714</v>
      </c>
      <c r="L75" s="13">
        <f t="shared" si="22"/>
        <v>0.7029452203487951</v>
      </c>
      <c r="M75" s="13">
        <f t="shared" si="23"/>
        <v>0.016605902373071007</v>
      </c>
      <c r="N75" s="38">
        <v>12557</v>
      </c>
      <c r="O75" s="13">
        <f t="shared" si="24"/>
        <v>0.7019201207412169</v>
      </c>
      <c r="P75" s="13">
        <f t="shared" si="25"/>
        <v>0.12366555052196178</v>
      </c>
      <c r="Q75" s="38">
        <v>16805</v>
      </c>
      <c r="R75" s="13">
        <f t="shared" si="26"/>
        <v>0.5634451662741606</v>
      </c>
      <c r="S75" s="13">
        <f t="shared" si="27"/>
        <v>0.11388510514295783</v>
      </c>
      <c r="T75" s="38">
        <v>17867</v>
      </c>
      <c r="U75" s="13">
        <f t="shared" si="28"/>
        <v>0.5051274664438116</v>
      </c>
      <c r="V75" s="13">
        <f t="shared" si="29"/>
        <v>0.11101514831429957</v>
      </c>
      <c r="W75" s="38">
        <v>18062</v>
      </c>
      <c r="X75" s="13">
        <f t="shared" si="30"/>
        <v>0.5228383563388579</v>
      </c>
      <c r="Y75" s="13">
        <f t="shared" si="31"/>
        <v>0.10868544883443852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17" customFormat="1" ht="13.5" customHeight="1" thickBot="1">
      <c r="A76" s="24" t="s">
        <v>79</v>
      </c>
      <c r="B76" s="39">
        <v>1241</v>
      </c>
      <c r="C76" s="16">
        <f t="shared" si="16"/>
        <v>1.1617565834433303</v>
      </c>
      <c r="D76" s="16">
        <f t="shared" si="17"/>
        <v>0.21144999148066107</v>
      </c>
      <c r="E76" s="39">
        <v>12529</v>
      </c>
      <c r="F76" s="16">
        <f t="shared" si="18"/>
        <v>5.431309904153355</v>
      </c>
      <c r="G76" s="16">
        <f t="shared" si="19"/>
        <v>1.027388273882739</v>
      </c>
      <c r="H76" s="39">
        <v>26612</v>
      </c>
      <c r="I76" s="16">
        <f t="shared" si="20"/>
        <v>3.568521595241256</v>
      </c>
      <c r="J76" s="16">
        <f t="shared" si="21"/>
        <v>0.8030417333051691</v>
      </c>
      <c r="K76" s="39">
        <v>42741</v>
      </c>
      <c r="L76" s="16">
        <f t="shared" si="22"/>
        <v>3.0929155510528985</v>
      </c>
      <c r="M76" s="16">
        <f t="shared" si="23"/>
        <v>0.07306494475266913</v>
      </c>
      <c r="N76" s="39">
        <v>53764</v>
      </c>
      <c r="O76" s="16">
        <f t="shared" si="24"/>
        <v>3.0053383269515637</v>
      </c>
      <c r="P76" s="16">
        <f t="shared" si="25"/>
        <v>0.5294859168800472</v>
      </c>
      <c r="Q76" s="39">
        <v>91287</v>
      </c>
      <c r="R76" s="16">
        <f t="shared" si="26"/>
        <v>3.060709246871127</v>
      </c>
      <c r="S76" s="16">
        <f t="shared" si="27"/>
        <v>0.618639071299327</v>
      </c>
      <c r="T76" s="39">
        <v>90823</v>
      </c>
      <c r="U76" s="16">
        <f t="shared" si="28"/>
        <v>2.5677053721848266</v>
      </c>
      <c r="V76" s="16">
        <f t="shared" si="29"/>
        <v>0.5643213082973991</v>
      </c>
      <c r="W76" s="39">
        <v>72808</v>
      </c>
      <c r="X76" s="16">
        <f t="shared" si="30"/>
        <v>2.1075636722577547</v>
      </c>
      <c r="Y76" s="16">
        <f t="shared" si="31"/>
        <v>0.4381115136052375</v>
      </c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" customFormat="1" ht="12">
      <c r="A77" s="19" t="s">
        <v>80</v>
      </c>
      <c r="B77" s="37"/>
      <c r="C77" s="13"/>
      <c r="D77" s="13"/>
      <c r="E77" s="37"/>
      <c r="F77" s="13"/>
      <c r="G77" s="13"/>
      <c r="H77" s="37"/>
      <c r="I77" s="13"/>
      <c r="J77" s="13"/>
      <c r="K77" s="37"/>
      <c r="L77" s="13"/>
      <c r="M77" s="13"/>
      <c r="N77" s="37"/>
      <c r="O77" s="13"/>
      <c r="P77" s="13"/>
      <c r="Q77" s="37"/>
      <c r="R77" s="13"/>
      <c r="S77" s="13"/>
      <c r="T77" s="37"/>
      <c r="U77" s="13"/>
      <c r="V77" s="13"/>
      <c r="W77" s="37"/>
      <c r="X77" s="13"/>
      <c r="Y77" s="13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5" customFormat="1" ht="12">
      <c r="A78" s="14" t="s">
        <v>81</v>
      </c>
      <c r="B78" s="38">
        <v>528</v>
      </c>
      <c r="C78" s="13">
        <f t="shared" si="16"/>
        <v>0.4942848316342292</v>
      </c>
      <c r="D78" s="13">
        <f t="shared" si="17"/>
        <v>0.08996421877662293</v>
      </c>
      <c r="E78" s="38">
        <v>6205</v>
      </c>
      <c r="F78" s="13">
        <f t="shared" si="18"/>
        <v>2.689861757145149</v>
      </c>
      <c r="G78" s="13">
        <f t="shared" si="19"/>
        <v>0.5088150881508815</v>
      </c>
      <c r="H78" s="38">
        <v>21786</v>
      </c>
      <c r="I78" s="13">
        <f t="shared" si="20"/>
        <v>2.9213817628861416</v>
      </c>
      <c r="J78" s="13">
        <f t="shared" si="21"/>
        <v>0.6574127161350674</v>
      </c>
      <c r="K78" s="38">
        <v>77717</v>
      </c>
      <c r="L78" s="13">
        <f t="shared" si="22"/>
        <v>5.623923583472031</v>
      </c>
      <c r="M78" s="13">
        <f t="shared" si="23"/>
        <v>0.13285576639159558</v>
      </c>
      <c r="N78" s="38">
        <v>136201</v>
      </c>
      <c r="O78" s="13">
        <f t="shared" si="24"/>
        <v>7.613460409737556</v>
      </c>
      <c r="P78" s="13">
        <f t="shared" si="25"/>
        <v>1.3413531613157377</v>
      </c>
      <c r="Q78" s="38">
        <v>247739</v>
      </c>
      <c r="R78" s="13">
        <f t="shared" si="26"/>
        <v>8.306298247402218</v>
      </c>
      <c r="S78" s="13">
        <f t="shared" si="27"/>
        <v>1.678892119191385</v>
      </c>
      <c r="T78" s="38">
        <v>308160</v>
      </c>
      <c r="U78" s="13">
        <f t="shared" si="28"/>
        <v>8.712155373555996</v>
      </c>
      <c r="V78" s="13">
        <f t="shared" si="29"/>
        <v>1.914727044525357</v>
      </c>
      <c r="W78" s="38">
        <v>321849</v>
      </c>
      <c r="X78" s="13">
        <f t="shared" si="30"/>
        <v>9.316520991546067</v>
      </c>
      <c r="Y78" s="13">
        <f t="shared" si="31"/>
        <v>1.936679383341557</v>
      </c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5" customFormat="1" ht="12">
      <c r="A79" s="14" t="s">
        <v>82</v>
      </c>
      <c r="B79" s="38">
        <v>580</v>
      </c>
      <c r="C79" s="13">
        <f t="shared" si="16"/>
        <v>0.5429643983860851</v>
      </c>
      <c r="D79" s="13">
        <f t="shared" si="17"/>
        <v>0.0988243312318964</v>
      </c>
      <c r="E79" s="38">
        <v>2085</v>
      </c>
      <c r="F79" s="13">
        <f t="shared" si="18"/>
        <v>0.9038455702897075</v>
      </c>
      <c r="G79" s="13">
        <f t="shared" si="19"/>
        <v>0.17097170971709716</v>
      </c>
      <c r="H79" s="38">
        <v>4618</v>
      </c>
      <c r="I79" s="13">
        <f t="shared" si="20"/>
        <v>0.6192481860372809</v>
      </c>
      <c r="J79" s="13">
        <f t="shared" si="21"/>
        <v>0.1393524246356257</v>
      </c>
      <c r="K79" s="38">
        <v>10012</v>
      </c>
      <c r="L79" s="13">
        <f t="shared" si="22"/>
        <v>0.7245097329763369</v>
      </c>
      <c r="M79" s="13">
        <f t="shared" si="23"/>
        <v>0.017115327831911355</v>
      </c>
      <c r="N79" s="38">
        <v>15979</v>
      </c>
      <c r="O79" s="13">
        <f t="shared" si="24"/>
        <v>0.8932055116129572</v>
      </c>
      <c r="P79" s="13">
        <f t="shared" si="25"/>
        <v>0.15736655505219618</v>
      </c>
      <c r="Q79" s="38">
        <v>29883</v>
      </c>
      <c r="R79" s="13">
        <f t="shared" si="26"/>
        <v>1.0019298960887082</v>
      </c>
      <c r="S79" s="13">
        <f t="shared" si="27"/>
        <v>0.20251285908878364</v>
      </c>
      <c r="T79" s="38">
        <v>34502</v>
      </c>
      <c r="U79" s="13">
        <f t="shared" si="28"/>
        <v>0.9754244051740296</v>
      </c>
      <c r="V79" s="13">
        <f t="shared" si="29"/>
        <v>0.2143753650383368</v>
      </c>
      <c r="W79" s="38">
        <v>32881</v>
      </c>
      <c r="X79" s="13">
        <f t="shared" si="30"/>
        <v>0.9518020149915837</v>
      </c>
      <c r="Y79" s="13">
        <f t="shared" si="31"/>
        <v>0.19785661848771857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5" customFormat="1" ht="12">
      <c r="A80" s="14" t="s">
        <v>83</v>
      </c>
      <c r="B80" s="38">
        <v>89</v>
      </c>
      <c r="C80" s="13">
        <f t="shared" si="16"/>
        <v>0.0833169507868303</v>
      </c>
      <c r="D80" s="13">
        <f t="shared" si="17"/>
        <v>0.015164423240756519</v>
      </c>
      <c r="E80" s="38">
        <v>383</v>
      </c>
      <c r="F80" s="13">
        <f t="shared" si="18"/>
        <v>0.1660301455256393</v>
      </c>
      <c r="G80" s="13">
        <f t="shared" si="19"/>
        <v>0.03140631406314063</v>
      </c>
      <c r="H80" s="38">
        <v>1041</v>
      </c>
      <c r="I80" s="13">
        <f t="shared" si="20"/>
        <v>0.1395923260426179</v>
      </c>
      <c r="J80" s="13">
        <f t="shared" si="21"/>
        <v>0.0314131385980265</v>
      </c>
      <c r="K80" s="38">
        <v>1757</v>
      </c>
      <c r="L80" s="13">
        <f t="shared" si="22"/>
        <v>0.12714378753889574</v>
      </c>
      <c r="M80" s="13">
        <f t="shared" si="23"/>
        <v>0.0030035588294714593</v>
      </c>
      <c r="N80" s="38">
        <v>2324</v>
      </c>
      <c r="O80" s="13">
        <f t="shared" si="24"/>
        <v>0.12990860560664078</v>
      </c>
      <c r="P80" s="13">
        <f t="shared" si="25"/>
        <v>0.0228875320070908</v>
      </c>
      <c r="Q80" s="38">
        <v>2977</v>
      </c>
      <c r="R80" s="13">
        <f t="shared" si="26"/>
        <v>0.09981411841702922</v>
      </c>
      <c r="S80" s="13">
        <f t="shared" si="27"/>
        <v>0.02017470740913927</v>
      </c>
      <c r="T80" s="38">
        <v>4080</v>
      </c>
      <c r="U80" s="13">
        <f t="shared" si="28"/>
        <v>0.11534785151904356</v>
      </c>
      <c r="V80" s="13">
        <f t="shared" si="29"/>
        <v>0.025350747474245382</v>
      </c>
      <c r="W80" s="38">
        <v>3585</v>
      </c>
      <c r="X80" s="13">
        <f t="shared" si="30"/>
        <v>0.10377452704433648</v>
      </c>
      <c r="Y80" s="13">
        <f t="shared" si="31"/>
        <v>0.02157221426594298</v>
      </c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17" customFormat="1" ht="12.75" thickBot="1">
      <c r="A81" s="24" t="s">
        <v>84</v>
      </c>
      <c r="B81" s="39">
        <v>1198</v>
      </c>
      <c r="C81" s="16">
        <f t="shared" si="16"/>
        <v>1.1215023263216035</v>
      </c>
      <c r="D81" s="16">
        <f t="shared" si="17"/>
        <v>0.2041233600272619</v>
      </c>
      <c r="E81" s="39">
        <v>8674</v>
      </c>
      <c r="F81" s="16">
        <f t="shared" si="18"/>
        <v>3.7601709720349747</v>
      </c>
      <c r="G81" s="16">
        <f t="shared" si="19"/>
        <v>0.7112751127511275</v>
      </c>
      <c r="H81" s="39">
        <v>27445</v>
      </c>
      <c r="I81" s="16">
        <f t="shared" si="20"/>
        <v>3.6802222749660407</v>
      </c>
      <c r="J81" s="16">
        <f t="shared" si="21"/>
        <v>0.8281782793687196</v>
      </c>
      <c r="K81" s="39">
        <v>89486</v>
      </c>
      <c r="L81" s="16">
        <f t="shared" si="22"/>
        <v>6.475577103987264</v>
      </c>
      <c r="M81" s="16">
        <f t="shared" si="23"/>
        <v>0.1529746530529784</v>
      </c>
      <c r="N81" s="39">
        <v>154504</v>
      </c>
      <c r="O81" s="16">
        <f t="shared" si="24"/>
        <v>8.636574526957155</v>
      </c>
      <c r="P81" s="16">
        <f t="shared" si="25"/>
        <v>1.5216072483750245</v>
      </c>
      <c r="Q81" s="39">
        <v>280599</v>
      </c>
      <c r="R81" s="16">
        <f t="shared" si="26"/>
        <v>9.408042261907955</v>
      </c>
      <c r="S81" s="16">
        <f t="shared" si="27"/>
        <v>1.9015796856893081</v>
      </c>
      <c r="T81" s="39">
        <v>346742</v>
      </c>
      <c r="U81" s="16">
        <f t="shared" si="28"/>
        <v>9.80292763024907</v>
      </c>
      <c r="V81" s="16">
        <f t="shared" si="29"/>
        <v>2.1544531570379393</v>
      </c>
      <c r="W81" s="39">
        <v>358315</v>
      </c>
      <c r="X81" s="16">
        <f t="shared" si="30"/>
        <v>10.372097533581986</v>
      </c>
      <c r="Y81" s="16">
        <f t="shared" si="31"/>
        <v>2.1561082160952183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5" customFormat="1" ht="12">
      <c r="A82" s="19" t="s">
        <v>85</v>
      </c>
      <c r="B82" s="37"/>
      <c r="C82" s="13"/>
      <c r="D82" s="13"/>
      <c r="E82" s="37"/>
      <c r="F82" s="13"/>
      <c r="G82" s="13"/>
      <c r="H82" s="37"/>
      <c r="I82" s="13"/>
      <c r="J82" s="13"/>
      <c r="K82" s="37"/>
      <c r="L82" s="13"/>
      <c r="M82" s="13"/>
      <c r="N82" s="37"/>
      <c r="O82" s="13"/>
      <c r="P82" s="13"/>
      <c r="Q82" s="37"/>
      <c r="R82" s="13"/>
      <c r="S82" s="13"/>
      <c r="T82" s="37"/>
      <c r="U82" s="13"/>
      <c r="V82" s="13"/>
      <c r="W82" s="37"/>
      <c r="X82" s="13"/>
      <c r="Y82" s="13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17" customFormat="1" ht="12.75" thickBot="1">
      <c r="A83" s="15" t="s">
        <v>86</v>
      </c>
      <c r="B83" s="39"/>
      <c r="C83" s="16"/>
      <c r="D83" s="16"/>
      <c r="E83" s="39">
        <v>7479</v>
      </c>
      <c r="F83" s="16">
        <f t="shared" si="18"/>
        <v>3.242139578032001</v>
      </c>
      <c r="G83" s="16">
        <f t="shared" si="19"/>
        <v>0.6132841328413284</v>
      </c>
      <c r="H83" s="39">
        <v>46567</v>
      </c>
      <c r="I83" s="16">
        <f t="shared" si="20"/>
        <v>6.244376413858394</v>
      </c>
      <c r="J83" s="16">
        <f t="shared" si="21"/>
        <v>1.40520232958146</v>
      </c>
      <c r="K83" s="39">
        <v>119024</v>
      </c>
      <c r="L83" s="16">
        <f t="shared" si="22"/>
        <v>8.613068963021925</v>
      </c>
      <c r="M83" s="16">
        <f t="shared" si="23"/>
        <v>0.2034693148087712</v>
      </c>
      <c r="N83" s="39">
        <v>197113</v>
      </c>
      <c r="O83" s="16">
        <f t="shared" si="24"/>
        <v>11.018362726739149</v>
      </c>
      <c r="P83" s="16">
        <f t="shared" si="25"/>
        <v>1.9412349812881622</v>
      </c>
      <c r="Q83" s="39">
        <v>390758</v>
      </c>
      <c r="R83" s="16">
        <f t="shared" si="26"/>
        <v>13.101499927578605</v>
      </c>
      <c r="S83" s="16">
        <f t="shared" si="27"/>
        <v>2.648111628411301</v>
      </c>
      <c r="T83" s="39">
        <v>471793</v>
      </c>
      <c r="U83" s="16">
        <f t="shared" si="28"/>
        <v>13.33831100777552</v>
      </c>
      <c r="V83" s="16">
        <f t="shared" si="29"/>
        <v>2.931447353705061</v>
      </c>
      <c r="W83" s="39">
        <v>497826</v>
      </c>
      <c r="X83" s="16">
        <f t="shared" si="30"/>
        <v>14.410504239992704</v>
      </c>
      <c r="Y83" s="16">
        <f t="shared" si="31"/>
        <v>2.9955952968360755</v>
      </c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5" customFormat="1" ht="12">
      <c r="A84" s="19" t="s">
        <v>87</v>
      </c>
      <c r="B84" s="37"/>
      <c r="C84" s="13"/>
      <c r="D84" s="13"/>
      <c r="E84" s="37"/>
      <c r="F84" s="13"/>
      <c r="G84" s="13"/>
      <c r="H84" s="37"/>
      <c r="I84" s="13"/>
      <c r="J84" s="13"/>
      <c r="K84" s="37"/>
      <c r="L84" s="13"/>
      <c r="M84" s="13"/>
      <c r="N84" s="37"/>
      <c r="O84" s="13"/>
      <c r="P84" s="13"/>
      <c r="Q84" s="37"/>
      <c r="R84" s="13"/>
      <c r="S84" s="13"/>
      <c r="T84" s="37"/>
      <c r="U84" s="13"/>
      <c r="V84" s="13"/>
      <c r="W84" s="37"/>
      <c r="X84" s="13"/>
      <c r="Y84" s="13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5" customFormat="1" ht="24">
      <c r="A85" s="14" t="s">
        <v>88</v>
      </c>
      <c r="B85" s="38">
        <v>661</v>
      </c>
      <c r="C85" s="13">
        <f t="shared" si="16"/>
        <v>0.6187921850572453</v>
      </c>
      <c r="D85" s="13">
        <f t="shared" si="17"/>
        <v>0.11262566024876469</v>
      </c>
      <c r="E85" s="38">
        <v>1812</v>
      </c>
      <c r="F85" s="13">
        <f t="shared" si="18"/>
        <v>0.7855003229568105</v>
      </c>
      <c r="G85" s="13">
        <f t="shared" si="19"/>
        <v>0.14858548585485856</v>
      </c>
      <c r="H85" s="38">
        <v>5571</v>
      </c>
      <c r="I85" s="13">
        <f t="shared" si="20"/>
        <v>0.7470402001762001</v>
      </c>
      <c r="J85" s="13">
        <f t="shared" si="21"/>
        <v>0.1681100817767585</v>
      </c>
      <c r="K85" s="38">
        <v>5483</v>
      </c>
      <c r="L85" s="13">
        <f t="shared" si="22"/>
        <v>0.3967725595195021</v>
      </c>
      <c r="M85" s="13">
        <f t="shared" si="23"/>
        <v>0.009373086546381339</v>
      </c>
      <c r="N85" s="38">
        <v>5189</v>
      </c>
      <c r="O85" s="13">
        <f t="shared" si="24"/>
        <v>0.29005841415355377</v>
      </c>
      <c r="P85" s="13">
        <f t="shared" si="25"/>
        <v>0.05110301359070317</v>
      </c>
      <c r="Q85" s="38">
        <v>8899</v>
      </c>
      <c r="R85" s="13">
        <f t="shared" si="26"/>
        <v>0.2983694456812708</v>
      </c>
      <c r="S85" s="13">
        <f t="shared" si="27"/>
        <v>0.06030726275913013</v>
      </c>
      <c r="T85" s="38">
        <v>7760</v>
      </c>
      <c r="U85" s="13">
        <f t="shared" si="28"/>
        <v>0.21938709014406324</v>
      </c>
      <c r="V85" s="13">
        <f t="shared" si="29"/>
        <v>0.04821612754905494</v>
      </c>
      <c r="W85" s="38">
        <v>6969</v>
      </c>
      <c r="X85" s="13">
        <f t="shared" si="30"/>
        <v>0.2017307333255177</v>
      </c>
      <c r="Y85" s="13">
        <f t="shared" si="31"/>
        <v>0.041934940368021374</v>
      </c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5" customFormat="1" ht="12">
      <c r="A86" s="14" t="s">
        <v>89</v>
      </c>
      <c r="B86" s="38">
        <v>1959</v>
      </c>
      <c r="C86" s="13">
        <f t="shared" si="16"/>
        <v>1.8339090628247254</v>
      </c>
      <c r="D86" s="13">
        <f t="shared" si="17"/>
        <v>0.33378769807462944</v>
      </c>
      <c r="E86" s="38">
        <v>7684</v>
      </c>
      <c r="F86" s="13">
        <f t="shared" si="18"/>
        <v>3.3310068883002932</v>
      </c>
      <c r="G86" s="13">
        <f t="shared" si="19"/>
        <v>0.6300943009430094</v>
      </c>
      <c r="H86" s="38">
        <v>34345</v>
      </c>
      <c r="I86" s="13">
        <f t="shared" si="20"/>
        <v>4.605474003778782</v>
      </c>
      <c r="J86" s="13">
        <f t="shared" si="21"/>
        <v>1.0363921663297022</v>
      </c>
      <c r="K86" s="38">
        <v>57646</v>
      </c>
      <c r="L86" s="13">
        <f t="shared" si="22"/>
        <v>4.171503003111658</v>
      </c>
      <c r="M86" s="13">
        <f t="shared" si="23"/>
        <v>0.09854476510171414</v>
      </c>
      <c r="N86" s="38">
        <v>77152</v>
      </c>
      <c r="O86" s="13">
        <f t="shared" si="24"/>
        <v>4.3126973923251075</v>
      </c>
      <c r="P86" s="13">
        <f t="shared" si="25"/>
        <v>0.7598187906243845</v>
      </c>
      <c r="Q86" s="38">
        <v>108998</v>
      </c>
      <c r="R86" s="13">
        <f t="shared" si="26"/>
        <v>3.654531165340729</v>
      </c>
      <c r="S86" s="13">
        <f t="shared" si="27"/>
        <v>0.7386640101381802</v>
      </c>
      <c r="T86" s="38">
        <v>122388</v>
      </c>
      <c r="U86" s="13">
        <f t="shared" si="28"/>
        <v>3.460096287184486</v>
      </c>
      <c r="V86" s="13">
        <f t="shared" si="29"/>
        <v>0.7604478632053783</v>
      </c>
      <c r="W86" s="38">
        <v>131739</v>
      </c>
      <c r="X86" s="13">
        <f t="shared" si="30"/>
        <v>3.813431636902048</v>
      </c>
      <c r="Y86" s="13">
        <f t="shared" si="31"/>
        <v>0.792720205071426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5" customFormat="1" ht="12">
      <c r="A87" s="14" t="s">
        <v>90</v>
      </c>
      <c r="B87" s="38">
        <v>3809</v>
      </c>
      <c r="C87" s="13">
        <f t="shared" si="16"/>
        <v>3.5657782645734453</v>
      </c>
      <c r="D87" s="13">
        <f t="shared" si="17"/>
        <v>0.6490032373487817</v>
      </c>
      <c r="E87" s="38">
        <v>7072</v>
      </c>
      <c r="F87" s="13">
        <f t="shared" si="18"/>
        <v>3.065705454718854</v>
      </c>
      <c r="G87" s="13">
        <f t="shared" si="19"/>
        <v>0.579909799097991</v>
      </c>
      <c r="H87" s="38">
        <v>23728</v>
      </c>
      <c r="I87" s="13">
        <f t="shared" si="20"/>
        <v>3.1817931914882207</v>
      </c>
      <c r="J87" s="13">
        <f t="shared" si="21"/>
        <v>0.7160143637406078</v>
      </c>
      <c r="K87" s="38">
        <v>39466</v>
      </c>
      <c r="L87" s="13">
        <f t="shared" si="22"/>
        <v>2.8559230045589405</v>
      </c>
      <c r="M87" s="13">
        <f t="shared" si="23"/>
        <v>0.06746639314964178</v>
      </c>
      <c r="N87" s="38">
        <v>23012</v>
      </c>
      <c r="O87" s="13">
        <f t="shared" si="24"/>
        <v>1.2863411498364963</v>
      </c>
      <c r="P87" s="13">
        <f t="shared" si="25"/>
        <v>0.22662989954697654</v>
      </c>
      <c r="Q87" s="38">
        <v>45340</v>
      </c>
      <c r="R87" s="13">
        <f t="shared" si="26"/>
        <v>1.5201787467343315</v>
      </c>
      <c r="S87" s="13">
        <f t="shared" si="27"/>
        <v>0.30726275913012246</v>
      </c>
      <c r="T87" s="38">
        <v>93771</v>
      </c>
      <c r="U87" s="13">
        <f t="shared" si="28"/>
        <v>2.651049849213783</v>
      </c>
      <c r="V87" s="13">
        <f t="shared" si="29"/>
        <v>0.5826384660312411</v>
      </c>
      <c r="W87" s="38">
        <v>70729</v>
      </c>
      <c r="X87" s="13">
        <f t="shared" si="30"/>
        <v>2.04738313063288</v>
      </c>
      <c r="Y87" s="13">
        <f t="shared" si="31"/>
        <v>0.4256014345372053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5" customFormat="1" ht="12">
      <c r="A88" s="14" t="s">
        <v>91</v>
      </c>
      <c r="B88" s="38">
        <v>165</v>
      </c>
      <c r="C88" s="13">
        <f t="shared" si="16"/>
        <v>0.15446400988569664</v>
      </c>
      <c r="D88" s="13">
        <f t="shared" si="17"/>
        <v>0.028113818367694665</v>
      </c>
      <c r="E88" s="38">
        <v>1125</v>
      </c>
      <c r="F88" s="13">
        <f t="shared" si="18"/>
        <v>0.48768645878941047</v>
      </c>
      <c r="G88" s="13">
        <f t="shared" si="19"/>
        <v>0.09225092250922509</v>
      </c>
      <c r="H88" s="38">
        <v>8738</v>
      </c>
      <c r="I88" s="13">
        <f t="shared" si="20"/>
        <v>1.1717173342559033</v>
      </c>
      <c r="J88" s="13">
        <f t="shared" si="21"/>
        <v>0.2636772382992848</v>
      </c>
      <c r="K88" s="38">
        <v>18939</v>
      </c>
      <c r="L88" s="13">
        <f t="shared" si="22"/>
        <v>1.3705043780302482</v>
      </c>
      <c r="M88" s="13">
        <f t="shared" si="23"/>
        <v>0.0323758683388503</v>
      </c>
      <c r="N88" s="38">
        <v>28949</v>
      </c>
      <c r="O88" s="13">
        <f t="shared" si="24"/>
        <v>1.618211800218005</v>
      </c>
      <c r="P88" s="13">
        <f t="shared" si="25"/>
        <v>0.2850994681898759</v>
      </c>
      <c r="Q88" s="38">
        <v>40556</v>
      </c>
      <c r="R88" s="13">
        <f t="shared" si="26"/>
        <v>1.3597787660467038</v>
      </c>
      <c r="S88" s="13">
        <f t="shared" si="27"/>
        <v>0.2748422686211126</v>
      </c>
      <c r="T88" s="38">
        <v>47948</v>
      </c>
      <c r="U88" s="13">
        <f t="shared" si="28"/>
        <v>1.3555634276066424</v>
      </c>
      <c r="V88" s="13">
        <f t="shared" si="29"/>
        <v>0.29792099017037194</v>
      </c>
      <c r="W88" s="38">
        <v>46687</v>
      </c>
      <c r="X88" s="13">
        <f t="shared" si="30"/>
        <v>1.3514424948727857</v>
      </c>
      <c r="Y88" s="13">
        <f t="shared" si="31"/>
        <v>0.2809322084892831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5" customFormat="1" ht="12">
      <c r="A89" s="14" t="s">
        <v>92</v>
      </c>
      <c r="B89" s="38">
        <v>275</v>
      </c>
      <c r="C89" s="13">
        <f t="shared" si="16"/>
        <v>0.25744001647616105</v>
      </c>
      <c r="D89" s="13">
        <f t="shared" si="17"/>
        <v>0.046856363946157775</v>
      </c>
      <c r="E89" s="38">
        <v>3218</v>
      </c>
      <c r="F89" s="13">
        <f t="shared" si="18"/>
        <v>1.3950000216749536</v>
      </c>
      <c r="G89" s="13">
        <f t="shared" si="19"/>
        <v>0.2638786387863879</v>
      </c>
      <c r="H89" s="38">
        <v>15581</v>
      </c>
      <c r="I89" s="13">
        <f t="shared" si="20"/>
        <v>2.0893256792219304</v>
      </c>
      <c r="J89" s="13">
        <f t="shared" si="21"/>
        <v>0.47017109749841574</v>
      </c>
      <c r="K89" s="38">
        <v>32622</v>
      </c>
      <c r="L89" s="13">
        <f t="shared" si="22"/>
        <v>2.36066285548882</v>
      </c>
      <c r="M89" s="13">
        <f t="shared" si="23"/>
        <v>0.05576670241036878</v>
      </c>
      <c r="N89" s="38">
        <v>32483</v>
      </c>
      <c r="O89" s="13">
        <f t="shared" si="24"/>
        <v>1.8157578467816318</v>
      </c>
      <c r="P89" s="13">
        <f t="shared" si="25"/>
        <v>0.3199034863108135</v>
      </c>
      <c r="Q89" s="38">
        <v>60673</v>
      </c>
      <c r="R89" s="13">
        <f t="shared" si="26"/>
        <v>2.034270072796914</v>
      </c>
      <c r="S89" s="13">
        <f t="shared" si="27"/>
        <v>0.4111723287318465</v>
      </c>
      <c r="T89" s="38">
        <v>106871</v>
      </c>
      <c r="U89" s="13">
        <f t="shared" si="28"/>
        <v>3.021406921493065</v>
      </c>
      <c r="V89" s="13">
        <f t="shared" si="29"/>
        <v>0.6640342483627641</v>
      </c>
      <c r="W89" s="38">
        <v>109706</v>
      </c>
      <c r="X89" s="13">
        <f t="shared" si="30"/>
        <v>3.175645261904038</v>
      </c>
      <c r="Y89" s="13">
        <f t="shared" si="31"/>
        <v>0.6601398433081006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5" customFormat="1" ht="12">
      <c r="A90" s="14" t="s">
        <v>93</v>
      </c>
      <c r="B90" s="38">
        <v>2338</v>
      </c>
      <c r="C90" s="13">
        <f t="shared" si="16"/>
        <v>2.188708212804598</v>
      </c>
      <c r="D90" s="13">
        <f t="shared" si="17"/>
        <v>0.3983642869313342</v>
      </c>
      <c r="E90" s="38">
        <v>6740</v>
      </c>
      <c r="F90" s="13">
        <f t="shared" si="18"/>
        <v>2.921783761991668</v>
      </c>
      <c r="G90" s="13">
        <f t="shared" si="19"/>
        <v>0.5526855268552686</v>
      </c>
      <c r="H90" s="38">
        <v>20192</v>
      </c>
      <c r="I90" s="13">
        <f t="shared" si="20"/>
        <v>2.707635204085053</v>
      </c>
      <c r="J90" s="13">
        <f t="shared" si="21"/>
        <v>0.6093122906545159</v>
      </c>
      <c r="K90" s="38">
        <v>45406</v>
      </c>
      <c r="L90" s="13">
        <f t="shared" si="22"/>
        <v>3.285765974383096</v>
      </c>
      <c r="M90" s="13">
        <f t="shared" si="23"/>
        <v>0.07762071269833869</v>
      </c>
      <c r="N90" s="38">
        <v>86939</v>
      </c>
      <c r="O90" s="13">
        <f t="shared" si="24"/>
        <v>4.8597780821152075</v>
      </c>
      <c r="P90" s="13">
        <f t="shared" si="25"/>
        <v>0.8562044514477053</v>
      </c>
      <c r="Q90" s="38">
        <v>166847</v>
      </c>
      <c r="R90" s="13">
        <f t="shared" si="26"/>
        <v>5.594116968601302</v>
      </c>
      <c r="S90" s="13">
        <f t="shared" si="27"/>
        <v>1.130698490793638</v>
      </c>
      <c r="T90" s="38">
        <v>162606</v>
      </c>
      <c r="U90" s="13">
        <f t="shared" si="28"/>
        <v>4.597120770614118</v>
      </c>
      <c r="V90" s="13">
        <f t="shared" si="29"/>
        <v>1.0103391283816532</v>
      </c>
      <c r="W90" s="38">
        <v>170681</v>
      </c>
      <c r="X90" s="13">
        <f t="shared" si="30"/>
        <v>4.940680627741811</v>
      </c>
      <c r="Y90" s="13">
        <f t="shared" si="31"/>
        <v>1.0270480064506036</v>
      </c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17" customFormat="1" ht="12.75" thickBot="1">
      <c r="A91" s="24" t="s">
        <v>94</v>
      </c>
      <c r="B91" s="39">
        <v>9207</v>
      </c>
      <c r="C91" s="16">
        <f t="shared" si="16"/>
        <v>8.619091751621873</v>
      </c>
      <c r="D91" s="16">
        <f t="shared" si="17"/>
        <v>1.5687510649173624</v>
      </c>
      <c r="E91" s="39">
        <v>27650</v>
      </c>
      <c r="F91" s="16">
        <f t="shared" si="18"/>
        <v>11.98624940935751</v>
      </c>
      <c r="G91" s="16">
        <f t="shared" si="19"/>
        <v>2.2673226732267326</v>
      </c>
      <c r="H91" s="39">
        <v>108155</v>
      </c>
      <c r="I91" s="16">
        <f t="shared" si="20"/>
        <v>14.50298561300609</v>
      </c>
      <c r="J91" s="16">
        <f t="shared" si="21"/>
        <v>3.2636772382992847</v>
      </c>
      <c r="K91" s="39">
        <v>199562</v>
      </c>
      <c r="L91" s="16">
        <f t="shared" si="22"/>
        <v>14.441131775092265</v>
      </c>
      <c r="M91" s="16">
        <f t="shared" si="23"/>
        <v>0.34114752824529504</v>
      </c>
      <c r="N91" s="39">
        <v>253724</v>
      </c>
      <c r="O91" s="16">
        <f t="shared" si="24"/>
        <v>14.182844685430002</v>
      </c>
      <c r="P91" s="16">
        <f t="shared" si="25"/>
        <v>2.4987591097104587</v>
      </c>
      <c r="Q91" s="39">
        <v>431313</v>
      </c>
      <c r="R91" s="16">
        <f t="shared" si="26"/>
        <v>14.46124516520125</v>
      </c>
      <c r="S91" s="16">
        <f t="shared" si="27"/>
        <v>2.9229471201740296</v>
      </c>
      <c r="T91" s="39">
        <v>541344</v>
      </c>
      <c r="U91" s="16">
        <f t="shared" si="28"/>
        <v>15.304624346256157</v>
      </c>
      <c r="V91" s="16">
        <f t="shared" si="29"/>
        <v>3.363596823700463</v>
      </c>
      <c r="W91" s="39">
        <v>536511</v>
      </c>
      <c r="X91" s="16">
        <f t="shared" si="30"/>
        <v>15.530313885379082</v>
      </c>
      <c r="Y91" s="16">
        <f t="shared" si="31"/>
        <v>3.22837663822464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5" customFormat="1" ht="12">
      <c r="A92" s="19" t="s">
        <v>95</v>
      </c>
      <c r="B92" s="37"/>
      <c r="C92" s="13"/>
      <c r="D92" s="13"/>
      <c r="E92" s="37"/>
      <c r="F92" s="13"/>
      <c r="G92" s="13"/>
      <c r="H92" s="37"/>
      <c r="I92" s="13"/>
      <c r="J92" s="13"/>
      <c r="K92" s="37"/>
      <c r="L92" s="13"/>
      <c r="M92" s="13"/>
      <c r="N92" s="37"/>
      <c r="O92" s="13"/>
      <c r="P92" s="13"/>
      <c r="Q92" s="37"/>
      <c r="R92" s="13"/>
      <c r="S92" s="13"/>
      <c r="T92" s="37"/>
      <c r="U92" s="13"/>
      <c r="V92" s="13"/>
      <c r="W92" s="37"/>
      <c r="X92" s="13"/>
      <c r="Y92" s="13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2">
      <c r="A93" s="14" t="s">
        <v>96</v>
      </c>
      <c r="B93" s="38">
        <v>14365</v>
      </c>
      <c r="C93" s="13">
        <f t="shared" si="16"/>
        <v>13.447730315200197</v>
      </c>
      <c r="D93" s="13">
        <f t="shared" si="17"/>
        <v>2.447606065769296</v>
      </c>
      <c r="E93" s="38">
        <v>40157</v>
      </c>
      <c r="F93" s="13">
        <f t="shared" si="18"/>
        <v>17.408022333872317</v>
      </c>
      <c r="G93" s="13">
        <f t="shared" si="19"/>
        <v>3.2929069290692907</v>
      </c>
      <c r="H93" s="38">
        <v>155964</v>
      </c>
      <c r="I93" s="13">
        <f t="shared" si="20"/>
        <v>20.913907338050777</v>
      </c>
      <c r="J93" s="13">
        <f t="shared" si="21"/>
        <v>4.7063580675337215</v>
      </c>
      <c r="K93" s="38">
        <v>287584</v>
      </c>
      <c r="L93" s="13">
        <f t="shared" si="22"/>
        <v>20.810767783486504</v>
      </c>
      <c r="M93" s="13">
        <f t="shared" si="23"/>
        <v>0.49161950052061476</v>
      </c>
      <c r="N93" s="38">
        <v>409423</v>
      </c>
      <c r="O93" s="13">
        <f t="shared" si="24"/>
        <v>22.886218172671118</v>
      </c>
      <c r="P93" s="13">
        <f t="shared" si="25"/>
        <v>4.032135119164861</v>
      </c>
      <c r="Q93" s="38">
        <v>617027</v>
      </c>
      <c r="R93" s="13">
        <f t="shared" si="26"/>
        <v>20.68794291048179</v>
      </c>
      <c r="S93" s="13">
        <f t="shared" si="27"/>
        <v>4.181504598098414</v>
      </c>
      <c r="T93" s="38">
        <v>773290</v>
      </c>
      <c r="U93" s="13">
        <f t="shared" si="28"/>
        <v>21.862093162049312</v>
      </c>
      <c r="V93" s="13">
        <f t="shared" si="29"/>
        <v>4.804774390774316</v>
      </c>
      <c r="W93" s="38">
        <v>813551</v>
      </c>
      <c r="X93" s="13">
        <f t="shared" si="30"/>
        <v>23.54975460291408</v>
      </c>
      <c r="Y93" s="13">
        <f t="shared" si="31"/>
        <v>4.895424403981082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5" customFormat="1" ht="12">
      <c r="A94" s="12" t="s">
        <v>57</v>
      </c>
      <c r="B94" s="38"/>
      <c r="C94" s="13"/>
      <c r="D94" s="13"/>
      <c r="E94" s="38">
        <v>538</v>
      </c>
      <c r="F94" s="13">
        <f t="shared" si="18"/>
        <v>0.23322250206995807</v>
      </c>
      <c r="G94" s="13">
        <f t="shared" si="19"/>
        <v>0.04411644116441164</v>
      </c>
      <c r="H94" s="38">
        <v>844</v>
      </c>
      <c r="I94" s="13">
        <f t="shared" si="20"/>
        <v>0.11317571871274688</v>
      </c>
      <c r="J94" s="13">
        <f t="shared" si="21"/>
        <v>0.025468481245662207</v>
      </c>
      <c r="K94" s="38">
        <v>6166</v>
      </c>
      <c r="L94" s="13">
        <f t="shared" si="22"/>
        <v>0.4461972646356466</v>
      </c>
      <c r="M94" s="13">
        <f t="shared" si="23"/>
        <v>0.010540662346340933</v>
      </c>
      <c r="N94" s="38">
        <v>13254</v>
      </c>
      <c r="O94" s="13">
        <f t="shared" si="24"/>
        <v>0.7408815226809022</v>
      </c>
      <c r="P94" s="13">
        <f t="shared" si="25"/>
        <v>0.13052984045696275</v>
      </c>
      <c r="Q94" s="38">
        <v>17830</v>
      </c>
      <c r="R94" s="13">
        <f t="shared" si="26"/>
        <v>0.5978118009323584</v>
      </c>
      <c r="S94" s="13">
        <f t="shared" si="27"/>
        <v>0.12083138498654794</v>
      </c>
      <c r="T94" s="38">
        <v>140387</v>
      </c>
      <c r="U94" s="13">
        <f t="shared" si="28"/>
        <v>3.9689555958833256</v>
      </c>
      <c r="V94" s="13">
        <f t="shared" si="29"/>
        <v>0.8722831827614917</v>
      </c>
      <c r="W94" s="38">
        <v>56009</v>
      </c>
      <c r="X94" s="13">
        <f t="shared" si="30"/>
        <v>1.621285212057529</v>
      </c>
      <c r="Y94" s="13">
        <f t="shared" si="31"/>
        <v>0.3370259829347839</v>
      </c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17" customFormat="1" ht="12.75" thickBot="1">
      <c r="A95" s="20" t="s">
        <v>58</v>
      </c>
      <c r="B95" s="39">
        <v>14365</v>
      </c>
      <c r="C95" s="16">
        <f t="shared" si="16"/>
        <v>13.447730315200197</v>
      </c>
      <c r="D95" s="16">
        <f t="shared" si="17"/>
        <v>2.447606065769296</v>
      </c>
      <c r="E95" s="39">
        <v>39620</v>
      </c>
      <c r="F95" s="16">
        <f t="shared" si="18"/>
        <v>17.17523333087684</v>
      </c>
      <c r="G95" s="16">
        <f t="shared" si="19"/>
        <v>3.2488724887248877</v>
      </c>
      <c r="H95" s="39">
        <v>155120</v>
      </c>
      <c r="I95" s="16">
        <f t="shared" si="20"/>
        <v>20.800731619338027</v>
      </c>
      <c r="J95" s="16">
        <f t="shared" si="21"/>
        <v>4.6808895862880595</v>
      </c>
      <c r="K95" s="39">
        <v>281418</v>
      </c>
      <c r="L95" s="16">
        <f t="shared" si="22"/>
        <v>20.364570518850858</v>
      </c>
      <c r="M95" s="16">
        <f t="shared" si="23"/>
        <v>0.4810788381742739</v>
      </c>
      <c r="N95" s="39">
        <v>396169</v>
      </c>
      <c r="O95" s="16">
        <f t="shared" si="24"/>
        <v>22.14533664999022</v>
      </c>
      <c r="P95" s="16">
        <f t="shared" si="25"/>
        <v>3.901605278707898</v>
      </c>
      <c r="Q95" s="39">
        <v>599197</v>
      </c>
      <c r="R95" s="16">
        <f t="shared" si="26"/>
        <v>20.090131109549432</v>
      </c>
      <c r="S95" s="16">
        <f t="shared" si="27"/>
        <v>4.0606732131118655</v>
      </c>
      <c r="T95" s="39">
        <v>632903</v>
      </c>
      <c r="U95" s="16">
        <f t="shared" si="28"/>
        <v>17.893137566165986</v>
      </c>
      <c r="V95" s="16">
        <f t="shared" si="29"/>
        <v>3.932491208012825</v>
      </c>
      <c r="W95" s="39">
        <v>757542</v>
      </c>
      <c r="X95" s="16">
        <f t="shared" si="30"/>
        <v>21.928469390856552</v>
      </c>
      <c r="Y95" s="16">
        <f t="shared" si="31"/>
        <v>4.558398421046298</v>
      </c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5" customFormat="1" ht="12">
      <c r="A96" s="19" t="s">
        <v>97</v>
      </c>
      <c r="B96" s="37"/>
      <c r="C96" s="13"/>
      <c r="D96" s="13"/>
      <c r="E96" s="37"/>
      <c r="F96" s="13"/>
      <c r="G96" s="13"/>
      <c r="H96" s="37"/>
      <c r="I96" s="13"/>
      <c r="J96" s="13"/>
      <c r="K96" s="37"/>
      <c r="L96" s="13"/>
      <c r="M96" s="13"/>
      <c r="N96" s="37"/>
      <c r="O96" s="13"/>
      <c r="P96" s="13"/>
      <c r="Q96" s="37"/>
      <c r="R96" s="13"/>
      <c r="S96" s="13"/>
      <c r="T96" s="37"/>
      <c r="U96" s="13"/>
      <c r="V96" s="13"/>
      <c r="W96" s="37"/>
      <c r="X96" s="13"/>
      <c r="Y96" s="13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5" customFormat="1" ht="12">
      <c r="A97" s="14" t="s">
        <v>98</v>
      </c>
      <c r="B97" s="38">
        <v>3970</v>
      </c>
      <c r="C97" s="13">
        <f t="shared" si="16"/>
        <v>3.716497692401307</v>
      </c>
      <c r="D97" s="13">
        <f t="shared" si="17"/>
        <v>0.6764355086045323</v>
      </c>
      <c r="E97" s="38">
        <v>6354</v>
      </c>
      <c r="F97" s="13">
        <f t="shared" si="18"/>
        <v>2.7544531192425907</v>
      </c>
      <c r="G97" s="13">
        <f t="shared" si="19"/>
        <v>0.5210332103321033</v>
      </c>
      <c r="H97" s="38">
        <v>13723</v>
      </c>
      <c r="I97" s="13">
        <f t="shared" si="20"/>
        <v>1.8401781847097458</v>
      </c>
      <c r="J97" s="13">
        <f t="shared" si="21"/>
        <v>0.4141042276471831</v>
      </c>
      <c r="K97" s="38">
        <v>17318</v>
      </c>
      <c r="L97" s="13">
        <f t="shared" si="22"/>
        <v>1.253202113032781</v>
      </c>
      <c r="M97" s="13">
        <f t="shared" si="23"/>
        <v>0.029604798980527453</v>
      </c>
      <c r="N97" s="38">
        <v>24907</v>
      </c>
      <c r="O97" s="13">
        <f t="shared" si="24"/>
        <v>1.3922692081947512</v>
      </c>
      <c r="P97" s="13">
        <f t="shared" si="25"/>
        <v>0.24529249556824897</v>
      </c>
      <c r="Q97" s="38">
        <v>41338</v>
      </c>
      <c r="R97" s="13">
        <f t="shared" si="26"/>
        <v>1.3859979936591045</v>
      </c>
      <c r="S97" s="13">
        <f t="shared" si="27"/>
        <v>0.2801417718773931</v>
      </c>
      <c r="T97" s="38">
        <v>55899</v>
      </c>
      <c r="U97" s="13">
        <f t="shared" si="28"/>
        <v>1.580350380407602</v>
      </c>
      <c r="V97" s="13">
        <f t="shared" si="29"/>
        <v>0.34732388065265746</v>
      </c>
      <c r="W97" s="38">
        <v>65890</v>
      </c>
      <c r="X97" s="13">
        <f t="shared" si="30"/>
        <v>1.907309229275127</v>
      </c>
      <c r="Y97" s="13">
        <f t="shared" si="31"/>
        <v>0.3964834582937191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5" customFormat="1" ht="12">
      <c r="A98" s="14" t="s">
        <v>99</v>
      </c>
      <c r="B98" s="38">
        <v>151</v>
      </c>
      <c r="C98" s="13">
        <f t="shared" si="16"/>
        <v>0.14135797268327388</v>
      </c>
      <c r="D98" s="13">
        <f t="shared" si="17"/>
        <v>0.025728403475890272</v>
      </c>
      <c r="E98" s="38">
        <v>1942</v>
      </c>
      <c r="F98" s="13">
        <f t="shared" si="18"/>
        <v>0.8418552026391423</v>
      </c>
      <c r="G98" s="13">
        <f t="shared" si="19"/>
        <v>0.15924559245592457</v>
      </c>
      <c r="H98" s="38">
        <v>1917</v>
      </c>
      <c r="I98" s="13">
        <f t="shared" si="20"/>
        <v>0.2570590672658007</v>
      </c>
      <c r="J98" s="13">
        <f t="shared" si="21"/>
        <v>0.057847249464377325</v>
      </c>
      <c r="K98" s="38">
        <v>746</v>
      </c>
      <c r="L98" s="13">
        <f t="shared" si="22"/>
        <v>0.05398364570518851</v>
      </c>
      <c r="M98" s="13">
        <f t="shared" si="23"/>
        <v>0.0012752731285063795</v>
      </c>
      <c r="N98" s="38">
        <v>1285</v>
      </c>
      <c r="O98" s="13">
        <f t="shared" si="24"/>
        <v>0.07182984432208837</v>
      </c>
      <c r="P98" s="13">
        <f t="shared" si="25"/>
        <v>0.012655111286192632</v>
      </c>
      <c r="Q98" s="38">
        <v>2730</v>
      </c>
      <c r="R98" s="13">
        <f t="shared" si="26"/>
        <v>0.09153259767500496</v>
      </c>
      <c r="S98" s="13">
        <f t="shared" si="27"/>
        <v>0.018500823388293654</v>
      </c>
      <c r="T98" s="38">
        <v>10402</v>
      </c>
      <c r="U98" s="13">
        <f t="shared" si="28"/>
        <v>0.294080478309091</v>
      </c>
      <c r="V98" s="13">
        <f t="shared" si="29"/>
        <v>0.06463197922232854</v>
      </c>
      <c r="W98" s="38">
        <v>12893</v>
      </c>
      <c r="X98" s="13">
        <f t="shared" si="30"/>
        <v>0.37321198805652167</v>
      </c>
      <c r="Y98" s="13">
        <f t="shared" si="31"/>
        <v>0.07758174575475671</v>
      </c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5" customFormat="1" ht="12">
      <c r="A99" s="14" t="s">
        <v>100</v>
      </c>
      <c r="B99" s="38">
        <v>1084</v>
      </c>
      <c r="C99" s="13">
        <f t="shared" si="16"/>
        <v>1.014781737673304</v>
      </c>
      <c r="D99" s="13">
        <f t="shared" si="17"/>
        <v>0.18469926733685466</v>
      </c>
      <c r="E99" s="38">
        <v>2425</v>
      </c>
      <c r="F99" s="13">
        <f t="shared" si="18"/>
        <v>1.0512352556127293</v>
      </c>
      <c r="G99" s="13">
        <f t="shared" si="19"/>
        <v>0.1988519885198852</v>
      </c>
      <c r="H99" s="38">
        <v>7517</v>
      </c>
      <c r="I99" s="13">
        <f t="shared" si="20"/>
        <v>1.0079880065920834</v>
      </c>
      <c r="J99" s="13">
        <f t="shared" si="21"/>
        <v>0.22683243308488488</v>
      </c>
      <c r="K99" s="38">
        <v>14091</v>
      </c>
      <c r="L99" s="13">
        <f t="shared" si="22"/>
        <v>1.019683045082857</v>
      </c>
      <c r="M99" s="13">
        <f t="shared" si="23"/>
        <v>0.024088302484964335</v>
      </c>
      <c r="N99" s="38">
        <v>19516</v>
      </c>
      <c r="O99" s="13">
        <f t="shared" si="24"/>
        <v>1.090919254311188</v>
      </c>
      <c r="P99" s="13">
        <f t="shared" si="25"/>
        <v>0.19220011818002758</v>
      </c>
      <c r="Q99" s="38">
        <v>36974</v>
      </c>
      <c r="R99" s="13">
        <f t="shared" si="26"/>
        <v>1.2396799510753236</v>
      </c>
      <c r="S99" s="13">
        <f t="shared" si="27"/>
        <v>0.2505675618896592</v>
      </c>
      <c r="T99" s="38">
        <v>50588</v>
      </c>
      <c r="U99" s="13">
        <f t="shared" si="28"/>
        <v>1.4302002727071998</v>
      </c>
      <c r="V99" s="13">
        <f t="shared" si="29"/>
        <v>0.3143244150066483</v>
      </c>
      <c r="W99" s="38">
        <v>52544</v>
      </c>
      <c r="X99" s="13">
        <f t="shared" si="30"/>
        <v>1.5209843093494047</v>
      </c>
      <c r="Y99" s="13">
        <f t="shared" si="31"/>
        <v>0.31617585115473024</v>
      </c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5" customFormat="1" ht="12">
      <c r="A100" s="14" t="s">
        <v>101</v>
      </c>
      <c r="B100" s="38">
        <v>242</v>
      </c>
      <c r="C100" s="13">
        <f t="shared" si="16"/>
        <v>0.22654721449902174</v>
      </c>
      <c r="D100" s="13">
        <f t="shared" si="17"/>
        <v>0.041233600272618846</v>
      </c>
      <c r="E100" s="38">
        <v>-310</v>
      </c>
      <c r="F100" s="13">
        <f t="shared" si="18"/>
        <v>-0.13438471308863756</v>
      </c>
      <c r="G100" s="13">
        <f t="shared" si="19"/>
        <v>-0.025420254202542025</v>
      </c>
      <c r="H100" s="38">
        <v>120</v>
      </c>
      <c r="I100" s="13">
        <f t="shared" si="20"/>
        <v>0.016091334414134628</v>
      </c>
      <c r="J100" s="13">
        <f t="shared" si="21"/>
        <v>0.0036211110775823045</v>
      </c>
      <c r="K100" s="38">
        <v>917</v>
      </c>
      <c r="L100" s="13">
        <f t="shared" si="22"/>
        <v>0.06635791301830812</v>
      </c>
      <c r="M100" s="13">
        <f t="shared" si="23"/>
        <v>0.001567594448847654</v>
      </c>
      <c r="N100" s="38">
        <v>364</v>
      </c>
      <c r="O100" s="13">
        <f t="shared" si="24"/>
        <v>0.020347130998630482</v>
      </c>
      <c r="P100" s="13">
        <f t="shared" si="25"/>
        <v>0.003584794169785306</v>
      </c>
      <c r="Q100" s="38">
        <v>-419</v>
      </c>
      <c r="R100" s="13">
        <f t="shared" si="26"/>
        <v>-0.014048409679790139</v>
      </c>
      <c r="S100" s="13">
        <f t="shared" si="27"/>
        <v>-0.0028395036628919563</v>
      </c>
      <c r="T100" s="38">
        <v>1413</v>
      </c>
      <c r="U100" s="13">
        <f t="shared" si="28"/>
        <v>0.03994767504813935</v>
      </c>
      <c r="V100" s="13">
        <f t="shared" si="29"/>
        <v>0.008779560338507039</v>
      </c>
      <c r="W100" s="38">
        <v>1328</v>
      </c>
      <c r="X100" s="13">
        <f t="shared" si="30"/>
        <v>0.03844144265408057</v>
      </c>
      <c r="Y100" s="13">
        <f t="shared" si="31"/>
        <v>0.007991046177174973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5" customFormat="1" ht="12">
      <c r="A101" s="14" t="s">
        <v>102</v>
      </c>
      <c r="B101" s="38">
        <v>172</v>
      </c>
      <c r="C101" s="13">
        <f t="shared" si="16"/>
        <v>0.16101702848690802</v>
      </c>
      <c r="D101" s="13">
        <f t="shared" si="17"/>
        <v>0.029306525813596867</v>
      </c>
      <c r="E101" s="38">
        <v>308</v>
      </c>
      <c r="F101" s="13">
        <f t="shared" si="18"/>
        <v>0.1335177149396786</v>
      </c>
      <c r="G101" s="13">
        <f t="shared" si="19"/>
        <v>0.025256252562525627</v>
      </c>
      <c r="H101" s="38">
        <v>662</v>
      </c>
      <c r="I101" s="13">
        <f t="shared" si="20"/>
        <v>0.08877052818464269</v>
      </c>
      <c r="J101" s="13">
        <f t="shared" si="21"/>
        <v>0.019976462777995713</v>
      </c>
      <c r="K101" s="38">
        <v>966</v>
      </c>
      <c r="L101" s="13">
        <f t="shared" si="22"/>
        <v>0.06990375569867574</v>
      </c>
      <c r="M101" s="13">
        <f t="shared" si="23"/>
        <v>0.0016513590377173761</v>
      </c>
      <c r="N101" s="38">
        <v>917</v>
      </c>
      <c r="O101" s="13">
        <f t="shared" si="24"/>
        <v>0.05125911847731909</v>
      </c>
      <c r="P101" s="13">
        <f t="shared" si="25"/>
        <v>0.009030923773882213</v>
      </c>
      <c r="Q101" s="38">
        <v>4030</v>
      </c>
      <c r="R101" s="13">
        <f t="shared" si="26"/>
        <v>0.13511954894881684</v>
      </c>
      <c r="S101" s="13">
        <f t="shared" si="27"/>
        <v>0.02731073928748111</v>
      </c>
      <c r="T101" s="38">
        <v>6293</v>
      </c>
      <c r="U101" s="13">
        <f t="shared" si="28"/>
        <v>0.17791275235523066</v>
      </c>
      <c r="V101" s="13">
        <f t="shared" si="29"/>
        <v>0.03910104261162406</v>
      </c>
      <c r="W101" s="38">
        <v>6283</v>
      </c>
      <c r="X101" s="13">
        <f t="shared" si="30"/>
        <v>0.18187318087017185</v>
      </c>
      <c r="Y101" s="13">
        <f t="shared" si="31"/>
        <v>0.037807035490354184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17" customFormat="1" ht="12.75" thickBot="1">
      <c r="A102" s="24" t="s">
        <v>103</v>
      </c>
      <c r="B102" s="39">
        <v>5619</v>
      </c>
      <c r="C102" s="16">
        <f t="shared" si="16"/>
        <v>5.260201645743814</v>
      </c>
      <c r="D102" s="16">
        <f t="shared" si="17"/>
        <v>0.9574033055034928</v>
      </c>
      <c r="E102" s="39">
        <v>10720</v>
      </c>
      <c r="F102" s="16">
        <f t="shared" si="18"/>
        <v>4.647110078419982</v>
      </c>
      <c r="G102" s="16">
        <f t="shared" si="19"/>
        <v>0.8790487904879049</v>
      </c>
      <c r="H102" s="39">
        <v>23938</v>
      </c>
      <c r="I102" s="16">
        <f t="shared" si="20"/>
        <v>3.2099530267129563</v>
      </c>
      <c r="J102" s="16">
        <f t="shared" si="21"/>
        <v>0.7223513081263767</v>
      </c>
      <c r="K102" s="39">
        <v>34037</v>
      </c>
      <c r="L102" s="16">
        <f t="shared" si="22"/>
        <v>2.4630581084014764</v>
      </c>
      <c r="M102" s="16">
        <f t="shared" si="23"/>
        <v>0.05818561859915769</v>
      </c>
      <c r="N102" s="39">
        <v>46989</v>
      </c>
      <c r="O102" s="16">
        <f t="shared" si="24"/>
        <v>2.626624556303977</v>
      </c>
      <c r="P102" s="16">
        <f t="shared" si="25"/>
        <v>0.4627634429781367</v>
      </c>
      <c r="Q102" s="39">
        <v>84653</v>
      </c>
      <c r="R102" s="16">
        <f t="shared" si="26"/>
        <v>2.8382816816784597</v>
      </c>
      <c r="S102" s="16">
        <f t="shared" si="27"/>
        <v>0.573681392779935</v>
      </c>
      <c r="T102" s="39">
        <v>124595</v>
      </c>
      <c r="U102" s="16">
        <f t="shared" si="28"/>
        <v>3.5224915588272627</v>
      </c>
      <c r="V102" s="16">
        <f t="shared" si="29"/>
        <v>0.7741608778317655</v>
      </c>
      <c r="W102" s="39">
        <v>138938</v>
      </c>
      <c r="X102" s="16">
        <f t="shared" si="30"/>
        <v>4.021820150205305</v>
      </c>
      <c r="Y102" s="16">
        <f t="shared" si="31"/>
        <v>0.8360391368707353</v>
      </c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5" customFormat="1" ht="12">
      <c r="A103" s="19" t="s">
        <v>104</v>
      </c>
      <c r="B103" s="37"/>
      <c r="C103" s="13"/>
      <c r="D103" s="13"/>
      <c r="E103" s="37"/>
      <c r="F103" s="13"/>
      <c r="G103" s="13"/>
      <c r="H103" s="37"/>
      <c r="I103" s="13"/>
      <c r="J103" s="13"/>
      <c r="K103" s="37"/>
      <c r="L103" s="13"/>
      <c r="M103" s="13"/>
      <c r="N103" s="37"/>
      <c r="O103" s="13"/>
      <c r="P103" s="13"/>
      <c r="Q103" s="37"/>
      <c r="R103" s="13"/>
      <c r="S103" s="13"/>
      <c r="T103" s="37"/>
      <c r="U103" s="13"/>
      <c r="V103" s="13"/>
      <c r="W103" s="37"/>
      <c r="X103" s="13"/>
      <c r="Y103" s="13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5" customFormat="1" ht="12">
      <c r="A104" s="14" t="s">
        <v>105</v>
      </c>
      <c r="B104" s="38">
        <v>269</v>
      </c>
      <c r="C104" s="13">
        <f t="shared" si="16"/>
        <v>0.2518231433894084</v>
      </c>
      <c r="D104" s="13">
        <f t="shared" si="17"/>
        <v>0.04583404327824161</v>
      </c>
      <c r="E104" s="38">
        <v>843</v>
      </c>
      <c r="F104" s="13">
        <f t="shared" si="18"/>
        <v>0.36543971978619827</v>
      </c>
      <c r="G104" s="13">
        <f t="shared" si="19"/>
        <v>0.06912669126691266</v>
      </c>
      <c r="H104" s="38">
        <v>2667</v>
      </c>
      <c r="I104" s="13">
        <f t="shared" si="20"/>
        <v>0.35762990735414213</v>
      </c>
      <c r="J104" s="13">
        <f t="shared" si="21"/>
        <v>0.08047919369926673</v>
      </c>
      <c r="K104" s="38">
        <v>6687</v>
      </c>
      <c r="L104" s="13">
        <f t="shared" si="22"/>
        <v>0.48389897966567774</v>
      </c>
      <c r="M104" s="13">
        <f t="shared" si="23"/>
        <v>0.011431302158608794</v>
      </c>
      <c r="N104" s="38">
        <v>12121</v>
      </c>
      <c r="O104" s="13">
        <f t="shared" si="24"/>
        <v>0.6775482825120881</v>
      </c>
      <c r="P104" s="13">
        <f t="shared" si="25"/>
        <v>0.11937167618672445</v>
      </c>
      <c r="Q104" s="38">
        <v>25574</v>
      </c>
      <c r="R104" s="13">
        <f t="shared" si="26"/>
        <v>0.8574559168280501</v>
      </c>
      <c r="S104" s="13">
        <f t="shared" si="27"/>
        <v>0.1733113763121692</v>
      </c>
      <c r="T104" s="38">
        <v>28977</v>
      </c>
      <c r="U104" s="13">
        <f t="shared" si="28"/>
        <v>0.8192241895753248</v>
      </c>
      <c r="V104" s="13">
        <f t="shared" si="29"/>
        <v>0.1800462278336295</v>
      </c>
      <c r="W104" s="38">
        <v>27295</v>
      </c>
      <c r="X104" s="13">
        <f t="shared" si="30"/>
        <v>0.7901048021409105</v>
      </c>
      <c r="Y104" s="13">
        <f t="shared" si="31"/>
        <v>0.16424367876957144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5" customFormat="1" ht="12">
      <c r="A105" s="14" t="s">
        <v>106</v>
      </c>
      <c r="B105" s="38">
        <v>111</v>
      </c>
      <c r="C105" s="13">
        <f t="shared" si="16"/>
        <v>0.10391215210492318</v>
      </c>
      <c r="D105" s="13">
        <f t="shared" si="17"/>
        <v>0.01891293235644914</v>
      </c>
      <c r="E105" s="38">
        <v>347</v>
      </c>
      <c r="F105" s="13">
        <f t="shared" si="18"/>
        <v>0.15042417884437817</v>
      </c>
      <c r="G105" s="13">
        <f t="shared" si="19"/>
        <v>0.028454284542845428</v>
      </c>
      <c r="H105" s="38">
        <v>1517</v>
      </c>
      <c r="I105" s="13">
        <f t="shared" si="20"/>
        <v>0.2034212858853519</v>
      </c>
      <c r="J105" s="13">
        <f t="shared" si="21"/>
        <v>0.04577687920576964</v>
      </c>
      <c r="K105" s="38">
        <v>5054</v>
      </c>
      <c r="L105" s="13">
        <f t="shared" si="22"/>
        <v>0.36572834503220203</v>
      </c>
      <c r="M105" s="13">
        <f t="shared" si="23"/>
        <v>0.008639719023419895</v>
      </c>
      <c r="N105" s="38">
        <v>7762</v>
      </c>
      <c r="O105" s="13">
        <f t="shared" si="24"/>
        <v>0.4338857989323346</v>
      </c>
      <c r="P105" s="13">
        <f t="shared" si="25"/>
        <v>0.07644278116998228</v>
      </c>
      <c r="Q105" s="38">
        <v>11781</v>
      </c>
      <c r="R105" s="13">
        <f t="shared" si="26"/>
        <v>0.3949983638129061</v>
      </c>
      <c r="S105" s="13">
        <f t="shared" si="27"/>
        <v>0.0798381686217903</v>
      </c>
      <c r="T105" s="38">
        <v>14670</v>
      </c>
      <c r="U105" s="13">
        <f t="shared" si="28"/>
        <v>0.4147433778883257</v>
      </c>
      <c r="V105" s="13">
        <f t="shared" si="29"/>
        <v>0.09115084937430876</v>
      </c>
      <c r="W105" s="38">
        <v>14633</v>
      </c>
      <c r="X105" s="13">
        <f t="shared" si="30"/>
        <v>0.42357954093159716</v>
      </c>
      <c r="Y105" s="13">
        <f t="shared" si="31"/>
        <v>0.08805194180015163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5" customFormat="1" ht="12">
      <c r="A106" s="14" t="s">
        <v>107</v>
      </c>
      <c r="B106" s="38">
        <v>49</v>
      </c>
      <c r="C106" s="13">
        <f t="shared" si="16"/>
        <v>0.045871130208479605</v>
      </c>
      <c r="D106" s="13">
        <f t="shared" si="17"/>
        <v>0.008348952121315385</v>
      </c>
      <c r="E106" s="38">
        <v>115</v>
      </c>
      <c r="F106" s="13">
        <f t="shared" si="18"/>
        <v>0.049852393565139735</v>
      </c>
      <c r="G106" s="13">
        <f t="shared" si="19"/>
        <v>0.00943009430094301</v>
      </c>
      <c r="H106" s="38">
        <v>364</v>
      </c>
      <c r="I106" s="13">
        <f t="shared" si="20"/>
        <v>0.04881038105620837</v>
      </c>
      <c r="J106" s="13">
        <f t="shared" si="21"/>
        <v>0.01098403693533299</v>
      </c>
      <c r="K106" s="38">
        <v>2114</v>
      </c>
      <c r="L106" s="13">
        <f t="shared" si="22"/>
        <v>0.15297778421014546</v>
      </c>
      <c r="M106" s="13">
        <f t="shared" si="23"/>
        <v>0.0036138436912365765</v>
      </c>
      <c r="N106" s="38">
        <v>3707</v>
      </c>
      <c r="O106" s="13">
        <f t="shared" si="24"/>
        <v>0.20721652365912965</v>
      </c>
      <c r="P106" s="13">
        <f t="shared" si="25"/>
        <v>0.03650778018514871</v>
      </c>
      <c r="Q106" s="38">
        <v>6888</v>
      </c>
      <c r="R106" s="13">
        <f t="shared" si="26"/>
        <v>0.23094378490308942</v>
      </c>
      <c r="S106" s="13">
        <f t="shared" si="27"/>
        <v>0.04667900054892553</v>
      </c>
      <c r="T106" s="38">
        <v>8294</v>
      </c>
      <c r="U106" s="13">
        <f t="shared" si="28"/>
        <v>0.23448408835758514</v>
      </c>
      <c r="V106" s="13">
        <f t="shared" si="29"/>
        <v>0.051534093027301754</v>
      </c>
      <c r="W106" s="38">
        <v>6892</v>
      </c>
      <c r="X106" s="13">
        <f t="shared" si="30"/>
        <v>0.19950182437644826</v>
      </c>
      <c r="Y106" s="13">
        <f t="shared" si="31"/>
        <v>0.041471604106242406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5" customFormat="1" ht="12">
      <c r="A107" s="14" t="s">
        <v>108</v>
      </c>
      <c r="B107" s="38"/>
      <c r="C107" s="13"/>
      <c r="D107" s="13"/>
      <c r="E107" s="38">
        <v>380</v>
      </c>
      <c r="F107" s="13">
        <f t="shared" si="18"/>
        <v>0.16472964830220088</v>
      </c>
      <c r="G107" s="13">
        <f t="shared" si="19"/>
        <v>0.03116031160311603</v>
      </c>
      <c r="H107" s="38">
        <v>294</v>
      </c>
      <c r="I107" s="13">
        <f t="shared" si="20"/>
        <v>0.03942376931462984</v>
      </c>
      <c r="J107" s="13">
        <f t="shared" si="21"/>
        <v>0.008871722140076647</v>
      </c>
      <c r="K107" s="38">
        <v>795</v>
      </c>
      <c r="L107" s="13">
        <f t="shared" si="22"/>
        <v>0.05752948838555612</v>
      </c>
      <c r="M107" s="13">
        <f t="shared" si="23"/>
        <v>0.0013590377173761015</v>
      </c>
      <c r="N107" s="38">
        <v>4909</v>
      </c>
      <c r="O107" s="13">
        <f t="shared" si="24"/>
        <v>0.27440677492383797</v>
      </c>
      <c r="P107" s="13">
        <f t="shared" si="25"/>
        <v>0.048345479613945246</v>
      </c>
      <c r="Q107" s="38">
        <v>3854</v>
      </c>
      <c r="R107" s="13">
        <f t="shared" si="26"/>
        <v>0.12921854631482385</v>
      </c>
      <c r="S107" s="13">
        <f t="shared" si="27"/>
        <v>0.026118012211898807</v>
      </c>
      <c r="T107" s="38">
        <v>4336</v>
      </c>
      <c r="U107" s="13">
        <f t="shared" si="28"/>
        <v>0.12258536377121884</v>
      </c>
      <c r="V107" s="13">
        <f t="shared" si="29"/>
        <v>0.026941382609884306</v>
      </c>
      <c r="W107" s="38">
        <v>3781</v>
      </c>
      <c r="X107" s="13">
        <f t="shared" si="30"/>
        <v>0.10944811346014957</v>
      </c>
      <c r="Y107" s="13">
        <f t="shared" si="31"/>
        <v>0.02275161565956218</v>
      </c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17" customFormat="1" ht="12.75" thickBot="1">
      <c r="A108" s="24" t="s">
        <v>109</v>
      </c>
      <c r="B108" s="39">
        <v>429</v>
      </c>
      <c r="C108" s="16">
        <f t="shared" si="16"/>
        <v>0.4016064257028112</v>
      </c>
      <c r="D108" s="16">
        <f t="shared" si="17"/>
        <v>0.07309592775600612</v>
      </c>
      <c r="E108" s="39">
        <v>1684</v>
      </c>
      <c r="F108" s="16">
        <f t="shared" si="18"/>
        <v>0.7300124414234376</v>
      </c>
      <c r="G108" s="16">
        <f t="shared" si="19"/>
        <v>0.13808938089380896</v>
      </c>
      <c r="H108" s="39">
        <v>4842</v>
      </c>
      <c r="I108" s="16">
        <f t="shared" si="20"/>
        <v>0.6492853436103323</v>
      </c>
      <c r="J108" s="16">
        <f t="shared" si="21"/>
        <v>0.146111831980446</v>
      </c>
      <c r="K108" s="39">
        <v>14650</v>
      </c>
      <c r="L108" s="16">
        <f t="shared" si="22"/>
        <v>1.0601345972935814</v>
      </c>
      <c r="M108" s="16">
        <f t="shared" si="23"/>
        <v>0.02504390259064137</v>
      </c>
      <c r="N108" s="39">
        <v>28499</v>
      </c>
      <c r="O108" s="16">
        <f t="shared" si="24"/>
        <v>1.5930573800273902</v>
      </c>
      <c r="P108" s="16">
        <f t="shared" si="25"/>
        <v>0.28066771715580063</v>
      </c>
      <c r="Q108" s="39">
        <v>48097</v>
      </c>
      <c r="R108" s="16">
        <f t="shared" si="26"/>
        <v>1.6126166118588696</v>
      </c>
      <c r="S108" s="16">
        <f t="shared" si="27"/>
        <v>0.32594655769478387</v>
      </c>
      <c r="T108" s="39">
        <v>56277</v>
      </c>
      <c r="U108" s="16">
        <f t="shared" si="28"/>
        <v>1.5910370195924544</v>
      </c>
      <c r="V108" s="16">
        <f t="shared" si="29"/>
        <v>0.34967255284512433</v>
      </c>
      <c r="W108" s="39">
        <v>52601</v>
      </c>
      <c r="X108" s="16">
        <f t="shared" si="30"/>
        <v>1.5226342809091054</v>
      </c>
      <c r="Y108" s="16">
        <f t="shared" si="31"/>
        <v>0.31651884033552763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s="5" customFormat="1" ht="12">
      <c r="A109" s="19" t="s">
        <v>110</v>
      </c>
      <c r="B109" s="37"/>
      <c r="C109" s="13"/>
      <c r="D109" s="13"/>
      <c r="E109" s="37"/>
      <c r="F109" s="13"/>
      <c r="G109" s="13"/>
      <c r="H109" s="37"/>
      <c r="I109" s="13"/>
      <c r="J109" s="13"/>
      <c r="K109" s="37"/>
      <c r="L109" s="13"/>
      <c r="M109" s="13"/>
      <c r="N109" s="37"/>
      <c r="O109" s="13"/>
      <c r="P109" s="13"/>
      <c r="Q109" s="37"/>
      <c r="R109" s="13"/>
      <c r="S109" s="13"/>
      <c r="T109" s="37"/>
      <c r="U109" s="13"/>
      <c r="V109" s="13"/>
      <c r="W109" s="37"/>
      <c r="X109" s="13"/>
      <c r="Y109" s="13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s="5" customFormat="1" ht="12">
      <c r="A110" s="14" t="s">
        <v>111</v>
      </c>
      <c r="B110" s="38">
        <v>178</v>
      </c>
      <c r="C110" s="13">
        <f t="shared" si="16"/>
        <v>0.1666339015736606</v>
      </c>
      <c r="D110" s="13">
        <f t="shared" si="17"/>
        <v>0.030328846481513037</v>
      </c>
      <c r="E110" s="38">
        <v>404</v>
      </c>
      <c r="F110" s="13">
        <f t="shared" si="18"/>
        <v>0.1751336260897083</v>
      </c>
      <c r="G110" s="13">
        <f t="shared" si="19"/>
        <v>0.03312833128331283</v>
      </c>
      <c r="H110" s="38">
        <v>1181</v>
      </c>
      <c r="I110" s="13">
        <f t="shared" si="20"/>
        <v>0.15836554952577497</v>
      </c>
      <c r="J110" s="13">
        <f t="shared" si="21"/>
        <v>0.035637768188539184</v>
      </c>
      <c r="K110" s="38">
        <v>2084</v>
      </c>
      <c r="L110" s="13">
        <f t="shared" si="22"/>
        <v>0.15080686012012445</v>
      </c>
      <c r="M110" s="13">
        <f t="shared" si="23"/>
        <v>0.003562559249071441</v>
      </c>
      <c r="N110" s="38">
        <v>2227</v>
      </c>
      <c r="O110" s="13">
        <f t="shared" si="24"/>
        <v>0.12448643058777496</v>
      </c>
      <c r="P110" s="13">
        <f t="shared" si="25"/>
        <v>0.021932243450856804</v>
      </c>
      <c r="Q110" s="38">
        <v>3667</v>
      </c>
      <c r="R110" s="13">
        <f t="shared" si="26"/>
        <v>0.12294873101620629</v>
      </c>
      <c r="S110" s="13">
        <f t="shared" si="27"/>
        <v>0.024850739694092613</v>
      </c>
      <c r="T110" s="38">
        <v>3908</v>
      </c>
      <c r="U110" s="13">
        <f t="shared" si="28"/>
        <v>0.1104851479746133</v>
      </c>
      <c r="V110" s="13">
        <f t="shared" si="29"/>
        <v>0.02428203949248798</v>
      </c>
      <c r="W110" s="38">
        <v>3747</v>
      </c>
      <c r="X110" s="13">
        <f t="shared" si="30"/>
        <v>0.10846391989822281</v>
      </c>
      <c r="Y110" s="13">
        <f t="shared" si="31"/>
        <v>0.022547025621893542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s="5" customFormat="1" ht="12">
      <c r="A111" s="14" t="s">
        <v>112</v>
      </c>
      <c r="B111" s="38">
        <v>12</v>
      </c>
      <c r="C111" s="13">
        <f t="shared" si="16"/>
        <v>0.01123374617350521</v>
      </c>
      <c r="D111" s="13">
        <f t="shared" si="17"/>
        <v>0.002044641335832339</v>
      </c>
      <c r="E111" s="38">
        <v>59</v>
      </c>
      <c r="F111" s="13">
        <f t="shared" si="18"/>
        <v>0.025576445394289084</v>
      </c>
      <c r="G111" s="13">
        <f t="shared" si="19"/>
        <v>0.004838048380483805</v>
      </c>
      <c r="H111" s="38">
        <v>96</v>
      </c>
      <c r="I111" s="13">
        <f t="shared" si="20"/>
        <v>0.012873067531307701</v>
      </c>
      <c r="J111" s="13">
        <f t="shared" si="21"/>
        <v>0.002896888862065844</v>
      </c>
      <c r="K111" s="38">
        <v>188</v>
      </c>
      <c r="L111" s="13">
        <f t="shared" si="22"/>
        <v>0.013604457630798176</v>
      </c>
      <c r="M111" s="13">
        <f t="shared" si="23"/>
        <v>0.0003213825042348517</v>
      </c>
      <c r="N111" s="38">
        <v>456</v>
      </c>
      <c r="O111" s="13">
        <f t="shared" si="24"/>
        <v>0.0254898124598228</v>
      </c>
      <c r="P111" s="13">
        <f t="shared" si="25"/>
        <v>0.004490841047862911</v>
      </c>
      <c r="Q111" s="38">
        <v>525</v>
      </c>
      <c r="R111" s="13">
        <f t="shared" si="26"/>
        <v>0.017602422629808646</v>
      </c>
      <c r="S111" s="13">
        <f t="shared" si="27"/>
        <v>0.003557850651594934</v>
      </c>
      <c r="T111" s="38">
        <v>628</v>
      </c>
      <c r="U111" s="13">
        <f t="shared" si="28"/>
        <v>0.01775452224361749</v>
      </c>
      <c r="V111" s="13">
        <f t="shared" si="29"/>
        <v>0.00390202681711424</v>
      </c>
      <c r="W111" s="38">
        <v>478</v>
      </c>
      <c r="X111" s="13">
        <f t="shared" si="30"/>
        <v>0.013836603605911529</v>
      </c>
      <c r="Y111" s="13">
        <f t="shared" si="31"/>
        <v>0.0028762952354590638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5" customFormat="1" ht="12">
      <c r="A112" s="14" t="s">
        <v>113</v>
      </c>
      <c r="B112" s="38">
        <v>492</v>
      </c>
      <c r="C112" s="13">
        <f t="shared" si="16"/>
        <v>0.4605835931137136</v>
      </c>
      <c r="D112" s="13">
        <f t="shared" si="17"/>
        <v>0.08383029476912592</v>
      </c>
      <c r="E112" s="38">
        <v>1155</v>
      </c>
      <c r="F112" s="13">
        <f t="shared" si="18"/>
        <v>0.5006914310237948</v>
      </c>
      <c r="G112" s="13">
        <f t="shared" si="19"/>
        <v>0.0947109471094711</v>
      </c>
      <c r="H112" s="38">
        <v>2577</v>
      </c>
      <c r="I112" s="13">
        <f t="shared" si="20"/>
        <v>0.34556140654354117</v>
      </c>
      <c r="J112" s="13">
        <f t="shared" si="21"/>
        <v>0.07776336039107999</v>
      </c>
      <c r="K112" s="38">
        <v>6628</v>
      </c>
      <c r="L112" s="13">
        <f t="shared" si="22"/>
        <v>0.47962949562196977</v>
      </c>
      <c r="M112" s="13">
        <f t="shared" si="23"/>
        <v>0.011330442755684025</v>
      </c>
      <c r="N112" s="38">
        <v>8285</v>
      </c>
      <c r="O112" s="13">
        <f t="shared" si="24"/>
        <v>0.46312082506498226</v>
      </c>
      <c r="P112" s="13">
        <f t="shared" si="25"/>
        <v>0.08159346070514083</v>
      </c>
      <c r="Q112" s="38">
        <v>10553</v>
      </c>
      <c r="R112" s="13">
        <f t="shared" si="26"/>
        <v>0.3538254590711822</v>
      </c>
      <c r="S112" s="13">
        <f t="shared" si="27"/>
        <v>0.07151618652625016</v>
      </c>
      <c r="T112" s="38">
        <v>11985</v>
      </c>
      <c r="U112" s="13">
        <f t="shared" si="28"/>
        <v>0.3388343138371904</v>
      </c>
      <c r="V112" s="13">
        <f t="shared" si="29"/>
        <v>0.07446782070559581</v>
      </c>
      <c r="W112" s="38">
        <v>12051</v>
      </c>
      <c r="X112" s="13">
        <f t="shared" si="30"/>
        <v>0.3488387239641001</v>
      </c>
      <c r="Y112" s="13">
        <f t="shared" si="31"/>
        <v>0.07251513364543342</v>
      </c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5" customFormat="1" ht="12">
      <c r="A113" s="14" t="s">
        <v>114</v>
      </c>
      <c r="B113" s="38">
        <v>403</v>
      </c>
      <c r="C113" s="13">
        <f t="shared" si="16"/>
        <v>0.3772666423268833</v>
      </c>
      <c r="D113" s="13">
        <f t="shared" si="17"/>
        <v>0.0686658715283694</v>
      </c>
      <c r="E113" s="38">
        <v>680</v>
      </c>
      <c r="F113" s="13">
        <f t="shared" si="18"/>
        <v>0.2947793706460437</v>
      </c>
      <c r="G113" s="13">
        <f t="shared" si="19"/>
        <v>0.05576055760557606</v>
      </c>
      <c r="H113" s="38">
        <v>194</v>
      </c>
      <c r="I113" s="13">
        <f t="shared" si="20"/>
        <v>0.026014323969517646</v>
      </c>
      <c r="J113" s="13">
        <f t="shared" si="21"/>
        <v>0.005854129575424726</v>
      </c>
      <c r="K113" s="38">
        <v>616</v>
      </c>
      <c r="L113" s="13">
        <f t="shared" si="22"/>
        <v>0.044576307981764235</v>
      </c>
      <c r="M113" s="13">
        <f t="shared" si="23"/>
        <v>0.0010530405457907905</v>
      </c>
      <c r="N113" s="38">
        <v>-32</v>
      </c>
      <c r="O113" s="13">
        <f t="shared" si="24"/>
        <v>-0.0017887587691103723</v>
      </c>
      <c r="P113" s="13">
        <f t="shared" si="25"/>
        <v>-0.0003151467402009061</v>
      </c>
      <c r="Q113" s="38">
        <v>570</v>
      </c>
      <c r="R113" s="13">
        <f t="shared" si="26"/>
        <v>0.019111201712363676</v>
      </c>
      <c r="S113" s="13">
        <f t="shared" si="27"/>
        <v>0.0038628092788744995</v>
      </c>
      <c r="T113" s="38">
        <v>2247</v>
      </c>
      <c r="U113" s="13">
        <f t="shared" si="28"/>
        <v>0.06352613293217914</v>
      </c>
      <c r="V113" s="13">
        <f t="shared" si="29"/>
        <v>0.013961551366330729</v>
      </c>
      <c r="W113" s="38">
        <v>-10</v>
      </c>
      <c r="X113" s="13">
        <f t="shared" si="30"/>
        <v>-0.00028946869468434165</v>
      </c>
      <c r="Y113" s="13">
        <f t="shared" si="31"/>
        <v>-6.0173540490775394E-05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5" customFormat="1" ht="12">
      <c r="A114" s="14" t="s">
        <v>115</v>
      </c>
      <c r="B114" s="38">
        <v>22</v>
      </c>
      <c r="C114" s="13">
        <f t="shared" si="16"/>
        <v>0.020595201318092882</v>
      </c>
      <c r="D114" s="13">
        <f t="shared" si="17"/>
        <v>0.0037485091156926223</v>
      </c>
      <c r="E114" s="38">
        <v>57</v>
      </c>
      <c r="F114" s="13">
        <f t="shared" si="18"/>
        <v>0.02470944724533013</v>
      </c>
      <c r="G114" s="13">
        <f t="shared" si="19"/>
        <v>0.004674046740467405</v>
      </c>
      <c r="H114" s="38">
        <v>136</v>
      </c>
      <c r="I114" s="13">
        <f t="shared" si="20"/>
        <v>0.01823684566935258</v>
      </c>
      <c r="J114" s="13">
        <f t="shared" si="21"/>
        <v>0.004103925887926612</v>
      </c>
      <c r="K114" s="38">
        <v>214</v>
      </c>
      <c r="L114" s="13">
        <f t="shared" si="22"/>
        <v>0.01548592517548303</v>
      </c>
      <c r="M114" s="13">
        <f t="shared" si="23"/>
        <v>0.0003658290207779695</v>
      </c>
      <c r="N114" s="38">
        <v>184</v>
      </c>
      <c r="O114" s="13">
        <f t="shared" si="24"/>
        <v>0.01028536292238464</v>
      </c>
      <c r="P114" s="13">
        <f t="shared" si="25"/>
        <v>0.00181209375615521</v>
      </c>
      <c r="Q114" s="38">
        <v>-12</v>
      </c>
      <c r="R114" s="13">
        <f t="shared" si="26"/>
        <v>-0.0004023410886813405</v>
      </c>
      <c r="S114" s="13">
        <f t="shared" si="27"/>
        <v>-8.13223006078842E-05</v>
      </c>
      <c r="T114" s="38">
        <v>67</v>
      </c>
      <c r="U114" s="13">
        <f t="shared" si="28"/>
        <v>0.0018941926597489996</v>
      </c>
      <c r="V114" s="13">
        <f t="shared" si="29"/>
        <v>0.00041629903940550015</v>
      </c>
      <c r="W114" s="38">
        <v>372</v>
      </c>
      <c r="X114" s="13">
        <f t="shared" si="30"/>
        <v>0.01076823544225751</v>
      </c>
      <c r="Y114" s="13">
        <f t="shared" si="31"/>
        <v>0.002238455706256845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5" customFormat="1" ht="12">
      <c r="A115" s="14" t="s">
        <v>116</v>
      </c>
      <c r="B115" s="38">
        <v>212</v>
      </c>
      <c r="C115" s="13">
        <f t="shared" si="16"/>
        <v>0.1984628490652587</v>
      </c>
      <c r="D115" s="13">
        <f t="shared" si="17"/>
        <v>0.036121996933038</v>
      </c>
      <c r="E115" s="38">
        <v>672</v>
      </c>
      <c r="F115" s="13">
        <f t="shared" si="18"/>
        <v>0.29131137805020785</v>
      </c>
      <c r="G115" s="13">
        <f t="shared" si="19"/>
        <v>0.05510455104551045</v>
      </c>
      <c r="H115" s="38">
        <v>6390</v>
      </c>
      <c r="I115" s="13">
        <f t="shared" si="20"/>
        <v>0.8568635575526691</v>
      </c>
      <c r="J115" s="13">
        <f t="shared" si="21"/>
        <v>0.19282416488125773</v>
      </c>
      <c r="K115" s="38">
        <v>1865</v>
      </c>
      <c r="L115" s="13">
        <f t="shared" si="22"/>
        <v>0.13495911426297127</v>
      </c>
      <c r="M115" s="13">
        <f t="shared" si="23"/>
        <v>0.0031881828212659484</v>
      </c>
      <c r="N115" s="38">
        <v>2084</v>
      </c>
      <c r="O115" s="13">
        <f t="shared" si="24"/>
        <v>0.11649291483831296</v>
      </c>
      <c r="P115" s="13">
        <f t="shared" si="25"/>
        <v>0.020523931455584007</v>
      </c>
      <c r="Q115" s="38">
        <v>4089</v>
      </c>
      <c r="R115" s="13">
        <f t="shared" si="26"/>
        <v>0.13709772596816677</v>
      </c>
      <c r="S115" s="13">
        <f t="shared" si="27"/>
        <v>0.02771057393213654</v>
      </c>
      <c r="T115" s="38">
        <v>7787</v>
      </c>
      <c r="U115" s="13">
        <f t="shared" si="28"/>
        <v>0.22015042151440986</v>
      </c>
      <c r="V115" s="13">
        <f t="shared" si="29"/>
        <v>0.04838388984851686</v>
      </c>
      <c r="W115" s="38">
        <v>7852</v>
      </c>
      <c r="X115" s="13">
        <f t="shared" si="30"/>
        <v>0.22729081906614504</v>
      </c>
      <c r="Y115" s="13">
        <f t="shared" si="31"/>
        <v>0.04724826399335684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5" customFormat="1" ht="12">
      <c r="A116" s="14" t="s">
        <v>117</v>
      </c>
      <c r="B116" s="38">
        <v>28</v>
      </c>
      <c r="C116" s="13">
        <f t="shared" si="16"/>
        <v>0.026212074404845485</v>
      </c>
      <c r="D116" s="13">
        <f t="shared" si="17"/>
        <v>0.0047708297836087914</v>
      </c>
      <c r="E116" s="38">
        <v>173</v>
      </c>
      <c r="F116" s="13">
        <f t="shared" si="18"/>
        <v>0.07499533988494934</v>
      </c>
      <c r="G116" s="13">
        <f t="shared" si="19"/>
        <v>0.014186141861418613</v>
      </c>
      <c r="H116" s="38">
        <v>503</v>
      </c>
      <c r="I116" s="13">
        <f t="shared" si="20"/>
        <v>0.06744951008591432</v>
      </c>
      <c r="J116" s="13">
        <f t="shared" si="21"/>
        <v>0.01517849060019916</v>
      </c>
      <c r="K116" s="38">
        <v>1766</v>
      </c>
      <c r="L116" s="13">
        <f t="shared" si="22"/>
        <v>0.12779506476590202</v>
      </c>
      <c r="M116" s="13">
        <f t="shared" si="23"/>
        <v>0.003018944162121</v>
      </c>
      <c r="N116" s="38">
        <v>2192</v>
      </c>
      <c r="O116" s="13">
        <f t="shared" si="24"/>
        <v>0.12252997568406047</v>
      </c>
      <c r="P116" s="13">
        <f t="shared" si="25"/>
        <v>0.021587551703762066</v>
      </c>
      <c r="Q116" s="38">
        <v>1393</v>
      </c>
      <c r="R116" s="13">
        <f t="shared" si="26"/>
        <v>0.04670509471109228</v>
      </c>
      <c r="S116" s="13">
        <f t="shared" si="27"/>
        <v>0.009440163728898558</v>
      </c>
      <c r="T116" s="38">
        <v>3425</v>
      </c>
      <c r="U116" s="13">
        <f t="shared" si="28"/>
        <v>0.09682999790507946</v>
      </c>
      <c r="V116" s="13">
        <f t="shared" si="29"/>
        <v>0.021280958357669223</v>
      </c>
      <c r="W116" s="38">
        <v>5957</v>
      </c>
      <c r="X116" s="13">
        <f t="shared" si="30"/>
        <v>0.1724365014234623</v>
      </c>
      <c r="Y116" s="13">
        <f t="shared" si="31"/>
        <v>0.0358453780703549</v>
      </c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5" customFormat="1" ht="12">
      <c r="A117" s="14" t="s">
        <v>118</v>
      </c>
      <c r="B117" s="38">
        <v>-299</v>
      </c>
      <c r="C117" s="13">
        <f t="shared" si="16"/>
        <v>-0.27990750882317145</v>
      </c>
      <c r="D117" s="13">
        <f t="shared" si="17"/>
        <v>-0.05094564661782245</v>
      </c>
      <c r="E117" s="38">
        <v>-241</v>
      </c>
      <c r="F117" s="13">
        <f t="shared" si="18"/>
        <v>-0.10447327694955372</v>
      </c>
      <c r="G117" s="13">
        <f t="shared" si="19"/>
        <v>-0.019762197621976223</v>
      </c>
      <c r="H117" s="38">
        <v>-216</v>
      </c>
      <c r="I117" s="13">
        <f t="shared" si="20"/>
        <v>-0.02896440194544233</v>
      </c>
      <c r="J117" s="13">
        <f t="shared" si="21"/>
        <v>-0.006517999939648148</v>
      </c>
      <c r="K117" s="38">
        <v>-480</v>
      </c>
      <c r="L117" s="13">
        <f t="shared" si="22"/>
        <v>-0.03473478544033577</v>
      </c>
      <c r="M117" s="13">
        <f t="shared" si="23"/>
        <v>-0.0008205510746421745</v>
      </c>
      <c r="N117" s="38">
        <v>-2383</v>
      </c>
      <c r="O117" s="13">
        <f t="shared" si="24"/>
        <v>-0.133206629587188</v>
      </c>
      <c r="P117" s="13">
        <f t="shared" si="25"/>
        <v>-0.023468583809336224</v>
      </c>
      <c r="Q117" s="38">
        <v>-462</v>
      </c>
      <c r="R117" s="13">
        <f t="shared" si="26"/>
        <v>-0.01549013191423161</v>
      </c>
      <c r="S117" s="13">
        <f t="shared" si="27"/>
        <v>-0.003130908573403542</v>
      </c>
      <c r="T117" s="38">
        <v>-2011</v>
      </c>
      <c r="U117" s="13">
        <f t="shared" si="28"/>
        <v>-0.05685405132470505</v>
      </c>
      <c r="V117" s="13">
        <f t="shared" si="29"/>
        <v>-0.012495184600663595</v>
      </c>
      <c r="W117" s="38">
        <v>-2692</v>
      </c>
      <c r="X117" s="13">
        <f t="shared" si="30"/>
        <v>-0.07792497260902477</v>
      </c>
      <c r="Y117" s="13">
        <f t="shared" si="31"/>
        <v>-0.016198717100116736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7" customFormat="1" ht="12.75" thickBot="1">
      <c r="A118" s="24" t="s">
        <v>119</v>
      </c>
      <c r="B118" s="39">
        <v>1049</v>
      </c>
      <c r="C118" s="16">
        <f t="shared" si="16"/>
        <v>0.9820166446672471</v>
      </c>
      <c r="D118" s="16">
        <f t="shared" si="17"/>
        <v>0.17873573010734367</v>
      </c>
      <c r="E118" s="39">
        <v>2960</v>
      </c>
      <c r="F118" s="16">
        <f t="shared" si="18"/>
        <v>1.283157260459249</v>
      </c>
      <c r="G118" s="16">
        <f t="shared" si="19"/>
        <v>0.24272242722427223</v>
      </c>
      <c r="H118" s="39">
        <v>10861</v>
      </c>
      <c r="I118" s="16">
        <f t="shared" si="20"/>
        <v>1.456399858932635</v>
      </c>
      <c r="J118" s="16">
        <f t="shared" si="21"/>
        <v>0.3277407284468451</v>
      </c>
      <c r="K118" s="39">
        <v>12881</v>
      </c>
      <c r="L118" s="16">
        <f t="shared" si="22"/>
        <v>0.9321224401186773</v>
      </c>
      <c r="M118" s="16">
        <f t="shared" si="23"/>
        <v>0.022019829984303855</v>
      </c>
      <c r="N118" s="39">
        <v>13013</v>
      </c>
      <c r="O118" s="16">
        <f t="shared" si="24"/>
        <v>0.7274099332010397</v>
      </c>
      <c r="P118" s="16">
        <f t="shared" si="25"/>
        <v>0.1281563915698247</v>
      </c>
      <c r="Q118" s="39">
        <v>20323</v>
      </c>
      <c r="R118" s="16">
        <f t="shared" si="26"/>
        <v>0.6813981621059069</v>
      </c>
      <c r="S118" s="16">
        <f t="shared" si="27"/>
        <v>0.13772609293783586</v>
      </c>
      <c r="T118" s="39">
        <v>28036</v>
      </c>
      <c r="U118" s="16">
        <f t="shared" si="28"/>
        <v>0.7926206777421337</v>
      </c>
      <c r="V118" s="16">
        <f t="shared" si="29"/>
        <v>0.17419940102645673</v>
      </c>
      <c r="W118" s="39">
        <v>27755</v>
      </c>
      <c r="X118" s="16">
        <f t="shared" si="30"/>
        <v>0.8034203620963902</v>
      </c>
      <c r="Y118" s="16">
        <f t="shared" si="31"/>
        <v>0.16701166163214712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5" customFormat="1" ht="12">
      <c r="A119" s="19" t="s">
        <v>120</v>
      </c>
      <c r="B119" s="37"/>
      <c r="C119" s="13"/>
      <c r="D119" s="13"/>
      <c r="E119" s="37"/>
      <c r="F119" s="13"/>
      <c r="G119" s="13"/>
      <c r="H119" s="37"/>
      <c r="I119" s="13"/>
      <c r="J119" s="13"/>
      <c r="K119" s="37"/>
      <c r="L119" s="13"/>
      <c r="M119" s="13"/>
      <c r="N119" s="37"/>
      <c r="O119" s="13"/>
      <c r="P119" s="13"/>
      <c r="Q119" s="37"/>
      <c r="R119" s="13"/>
      <c r="S119" s="13"/>
      <c r="T119" s="37"/>
      <c r="U119" s="13"/>
      <c r="V119" s="13"/>
      <c r="W119" s="37"/>
      <c r="X119" s="13"/>
      <c r="Y119" s="13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5" customFormat="1" ht="12">
      <c r="A120" s="14" t="s">
        <v>121</v>
      </c>
      <c r="B120" s="38">
        <v>9120</v>
      </c>
      <c r="C120" s="13">
        <f t="shared" si="16"/>
        <v>8.53764709186396</v>
      </c>
      <c r="D120" s="13">
        <f t="shared" si="17"/>
        <v>1.553927415232578</v>
      </c>
      <c r="E120" s="38">
        <v>21849</v>
      </c>
      <c r="F120" s="13">
        <f t="shared" si="18"/>
        <v>9.47152127830207</v>
      </c>
      <c r="G120" s="13">
        <f t="shared" si="19"/>
        <v>1.7916359163591637</v>
      </c>
      <c r="H120" s="38">
        <v>117227</v>
      </c>
      <c r="I120" s="13">
        <f t="shared" si="20"/>
        <v>15.719490494714666</v>
      </c>
      <c r="J120" s="13">
        <f t="shared" si="21"/>
        <v>3.5374332357645066</v>
      </c>
      <c r="K120" s="38">
        <v>292294</v>
      </c>
      <c r="L120" s="13">
        <f t="shared" si="22"/>
        <v>21.151602865619797</v>
      </c>
      <c r="M120" s="13">
        <f t="shared" si="23"/>
        <v>0.4996711579405411</v>
      </c>
      <c r="N120" s="38">
        <v>361925</v>
      </c>
      <c r="O120" s="13">
        <f t="shared" si="24"/>
        <v>20.231141172195983</v>
      </c>
      <c r="P120" s="13">
        <f t="shared" si="25"/>
        <v>3.564358873350404</v>
      </c>
      <c r="Q120" s="38">
        <v>451143</v>
      </c>
      <c r="R120" s="13">
        <f t="shared" si="26"/>
        <v>15.126113814247166</v>
      </c>
      <c r="S120" s="13">
        <f t="shared" si="27"/>
        <v>3.0573322219285584</v>
      </c>
      <c r="T120" s="38">
        <v>359219</v>
      </c>
      <c r="U120" s="13">
        <f t="shared" si="28"/>
        <v>10.15567153794591</v>
      </c>
      <c r="V120" s="13">
        <f t="shared" si="29"/>
        <v>2.231977979644841</v>
      </c>
      <c r="W120" s="38">
        <v>415651</v>
      </c>
      <c r="X120" s="13">
        <f t="shared" si="30"/>
        <v>12.03179524142413</v>
      </c>
      <c r="Y120" s="13">
        <f t="shared" si="31"/>
        <v>2.5011192278531285</v>
      </c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5" customFormat="1" ht="12">
      <c r="A121" s="14" t="s">
        <v>122</v>
      </c>
      <c r="B121" s="38">
        <v>-824</v>
      </c>
      <c r="C121" s="13">
        <f t="shared" si="16"/>
        <v>-0.7713839039140244</v>
      </c>
      <c r="D121" s="13">
        <f t="shared" si="17"/>
        <v>-0.14039870506048732</v>
      </c>
      <c r="E121" s="38">
        <v>-2983</v>
      </c>
      <c r="F121" s="13">
        <f t="shared" si="18"/>
        <v>-1.2931277391722769</v>
      </c>
      <c r="G121" s="13">
        <f t="shared" si="19"/>
        <v>-0.24460844608446083</v>
      </c>
      <c r="H121" s="38">
        <v>-13995</v>
      </c>
      <c r="I121" s="13">
        <f t="shared" si="20"/>
        <v>-1.8766518760484512</v>
      </c>
      <c r="J121" s="13">
        <f t="shared" si="21"/>
        <v>-0.42231207942303634</v>
      </c>
      <c r="K121" s="38">
        <v>-54193</v>
      </c>
      <c r="L121" s="13">
        <f t="shared" si="22"/>
        <v>-3.9216296403502424</v>
      </c>
      <c r="M121" s="13">
        <f t="shared" si="23"/>
        <v>-0.09264192580850701</v>
      </c>
      <c r="N121" s="38">
        <v>-69290</v>
      </c>
      <c r="O121" s="13">
        <f t="shared" si="24"/>
        <v>-3.8732217222393026</v>
      </c>
      <c r="P121" s="13">
        <f t="shared" si="25"/>
        <v>-0.6823911758912744</v>
      </c>
      <c r="Q121" s="38">
        <v>-77821</v>
      </c>
      <c r="R121" s="13">
        <f t="shared" si="26"/>
        <v>-2.60921548852255</v>
      </c>
      <c r="S121" s="13">
        <f t="shared" si="27"/>
        <v>-0.527381896300513</v>
      </c>
      <c r="T121" s="38">
        <v>-14753</v>
      </c>
      <c r="U121" s="13">
        <f t="shared" si="28"/>
        <v>-0.41708991506383575</v>
      </c>
      <c r="V121" s="13">
        <f t="shared" si="29"/>
        <v>-0.09166656310969169</v>
      </c>
      <c r="W121" s="38">
        <v>-51015</v>
      </c>
      <c r="X121" s="13">
        <f t="shared" si="30"/>
        <v>-1.4767245459321687</v>
      </c>
      <c r="Y121" s="13">
        <f t="shared" si="31"/>
        <v>-0.30697531681369067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5" customFormat="1" ht="12">
      <c r="A122" s="14" t="s">
        <v>123</v>
      </c>
      <c r="B122" s="38">
        <v>-609</v>
      </c>
      <c r="C122" s="13">
        <f t="shared" si="16"/>
        <v>-0.5701126183053894</v>
      </c>
      <c r="D122" s="13">
        <f t="shared" si="17"/>
        <v>-0.10376554779349123</v>
      </c>
      <c r="E122" s="38">
        <v>-2106</v>
      </c>
      <c r="F122" s="13">
        <f t="shared" si="18"/>
        <v>-0.9129490508537764</v>
      </c>
      <c r="G122" s="13">
        <f t="shared" si="19"/>
        <v>-0.17269372693726937</v>
      </c>
      <c r="H122" s="38">
        <v>-2071</v>
      </c>
      <c r="I122" s="13">
        <f t="shared" si="20"/>
        <v>-0.27770961309727343</v>
      </c>
      <c r="J122" s="13">
        <f t="shared" si="21"/>
        <v>-0.06249434201394128</v>
      </c>
      <c r="K122" s="38">
        <v>-23637</v>
      </c>
      <c r="L122" s="13">
        <f t="shared" si="22"/>
        <v>-1.7104710905275347</v>
      </c>
      <c r="M122" s="13">
        <f t="shared" si="23"/>
        <v>-0.04040701198191058</v>
      </c>
      <c r="N122" s="38">
        <v>-59796</v>
      </c>
      <c r="O122" s="13">
        <f t="shared" si="24"/>
        <v>-3.3425193549288688</v>
      </c>
      <c r="P122" s="13">
        <f t="shared" si="25"/>
        <v>-0.5888910774079181</v>
      </c>
      <c r="Q122" s="38">
        <v>-113718</v>
      </c>
      <c r="R122" s="13">
        <f t="shared" si="26"/>
        <v>-3.8127853268887235</v>
      </c>
      <c r="S122" s="13">
        <f t="shared" si="27"/>
        <v>-0.7706507817106146</v>
      </c>
      <c r="T122" s="38">
        <v>-112393</v>
      </c>
      <c r="U122" s="13">
        <f t="shared" si="28"/>
        <v>-3.1775223224950646</v>
      </c>
      <c r="V122" s="13">
        <f t="shared" si="29"/>
        <v>-0.6983447453119758</v>
      </c>
      <c r="W122" s="38">
        <v>-105650</v>
      </c>
      <c r="X122" s="13">
        <f t="shared" si="30"/>
        <v>-3.0582367593400694</v>
      </c>
      <c r="Y122" s="13">
        <f t="shared" si="31"/>
        <v>-0.6357334552850421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5" customFormat="1" ht="12">
      <c r="A123" s="14" t="s">
        <v>124</v>
      </c>
      <c r="B123" s="38">
        <v>-797</v>
      </c>
      <c r="C123" s="13">
        <f t="shared" si="16"/>
        <v>-0.7461079750236377</v>
      </c>
      <c r="D123" s="13">
        <f t="shared" si="17"/>
        <v>-0.13579826205486453</v>
      </c>
      <c r="E123" s="38">
        <v>-1282</v>
      </c>
      <c r="F123" s="13">
        <f t="shared" si="18"/>
        <v>-0.5557458134826881</v>
      </c>
      <c r="G123" s="13">
        <f t="shared" si="19"/>
        <v>-0.1051250512505125</v>
      </c>
      <c r="H123" s="38">
        <v>-16129</v>
      </c>
      <c r="I123" s="13">
        <f t="shared" si="20"/>
        <v>-2.1628094397131448</v>
      </c>
      <c r="J123" s="13">
        <f t="shared" si="21"/>
        <v>-0.4867075047527083</v>
      </c>
      <c r="K123" s="38">
        <v>-15120</v>
      </c>
      <c r="L123" s="13">
        <f t="shared" si="22"/>
        <v>-1.0941457413705769</v>
      </c>
      <c r="M123" s="13">
        <f t="shared" si="23"/>
        <v>-0.025847358851228498</v>
      </c>
      <c r="N123" s="38">
        <v>-9888</v>
      </c>
      <c r="O123" s="13">
        <f t="shared" si="24"/>
        <v>-0.5527264596551049</v>
      </c>
      <c r="P123" s="13">
        <f t="shared" si="25"/>
        <v>-0.09738034272207997</v>
      </c>
      <c r="Q123" s="38">
        <v>-12874</v>
      </c>
      <c r="R123" s="13">
        <f t="shared" si="26"/>
        <v>-0.43164493130696485</v>
      </c>
      <c r="S123" s="13">
        <f t="shared" si="27"/>
        <v>-0.08724527483549177</v>
      </c>
      <c r="T123" s="38">
        <v>-8128</v>
      </c>
      <c r="U123" s="13">
        <f t="shared" si="28"/>
        <v>-0.2297910140065652</v>
      </c>
      <c r="V123" s="13">
        <f t="shared" si="29"/>
        <v>-0.050502665556535896</v>
      </c>
      <c r="W123" s="38">
        <v>-35053</v>
      </c>
      <c r="X123" s="13">
        <f t="shared" si="30"/>
        <v>-1.0146746154770228</v>
      </c>
      <c r="Y123" s="13">
        <f t="shared" si="31"/>
        <v>-0.21092631148231497</v>
      </c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5" customFormat="1" ht="12">
      <c r="A124" s="12" t="s">
        <v>57</v>
      </c>
      <c r="B124" s="38">
        <v>-797</v>
      </c>
      <c r="C124" s="13">
        <f t="shared" si="16"/>
        <v>-0.7461079750236377</v>
      </c>
      <c r="D124" s="13">
        <f t="shared" si="17"/>
        <v>-0.13579826205486453</v>
      </c>
      <c r="E124" s="38">
        <v>-1282</v>
      </c>
      <c r="F124" s="13">
        <f t="shared" si="18"/>
        <v>-0.5557458134826881</v>
      </c>
      <c r="G124" s="13">
        <f t="shared" si="19"/>
        <v>-0.1051250512505125</v>
      </c>
      <c r="H124" s="38">
        <v>-16129</v>
      </c>
      <c r="I124" s="13">
        <f t="shared" si="20"/>
        <v>-2.1628094397131448</v>
      </c>
      <c r="J124" s="13">
        <f t="shared" si="21"/>
        <v>-0.4867075047527083</v>
      </c>
      <c r="K124" s="38">
        <v>-15120</v>
      </c>
      <c r="L124" s="13">
        <f t="shared" si="22"/>
        <v>-1.0941457413705769</v>
      </c>
      <c r="M124" s="13">
        <f t="shared" si="23"/>
        <v>-0.025847358851228498</v>
      </c>
      <c r="N124" s="38">
        <v>-9888</v>
      </c>
      <c r="O124" s="13">
        <f t="shared" si="24"/>
        <v>-0.5527264596551049</v>
      </c>
      <c r="P124" s="13">
        <f t="shared" si="25"/>
        <v>-0.09738034272207997</v>
      </c>
      <c r="Q124" s="38">
        <v>-12874</v>
      </c>
      <c r="R124" s="13">
        <f t="shared" si="26"/>
        <v>-0.43164493130696485</v>
      </c>
      <c r="S124" s="13">
        <f t="shared" si="27"/>
        <v>-0.08724527483549177</v>
      </c>
      <c r="T124" s="38">
        <v>-8128</v>
      </c>
      <c r="U124" s="13">
        <f t="shared" si="28"/>
        <v>-0.2297910140065652</v>
      </c>
      <c r="V124" s="13">
        <f t="shared" si="29"/>
        <v>-0.050502665556535896</v>
      </c>
      <c r="W124" s="38">
        <v>-35053</v>
      </c>
      <c r="X124" s="13">
        <f t="shared" si="30"/>
        <v>-1.0146746154770228</v>
      </c>
      <c r="Y124" s="13">
        <f t="shared" si="31"/>
        <v>-0.21092631148231497</v>
      </c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5" customFormat="1" ht="12">
      <c r="A125" s="12" t="s">
        <v>58</v>
      </c>
      <c r="B125" s="38"/>
      <c r="C125" s="13"/>
      <c r="D125" s="13"/>
      <c r="E125" s="38"/>
      <c r="F125" s="13"/>
      <c r="G125" s="13"/>
      <c r="H125" s="38"/>
      <c r="I125" s="13"/>
      <c r="J125" s="13"/>
      <c r="K125" s="38"/>
      <c r="L125" s="13"/>
      <c r="M125" s="13"/>
      <c r="N125" s="38"/>
      <c r="O125" s="13"/>
      <c r="P125" s="13"/>
      <c r="Q125" s="38"/>
      <c r="R125" s="13"/>
      <c r="S125" s="13"/>
      <c r="T125" s="38"/>
      <c r="U125" s="13"/>
      <c r="V125" s="13"/>
      <c r="W125" s="38"/>
      <c r="X125" s="13"/>
      <c r="Y125" s="13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5" customFormat="1" ht="12">
      <c r="A126" s="14" t="s">
        <v>125</v>
      </c>
      <c r="B126" s="38"/>
      <c r="C126" s="13"/>
      <c r="D126" s="13"/>
      <c r="E126" s="38"/>
      <c r="F126" s="13"/>
      <c r="G126" s="13"/>
      <c r="H126" s="38"/>
      <c r="I126" s="13"/>
      <c r="J126" s="13"/>
      <c r="K126" s="38"/>
      <c r="L126" s="13"/>
      <c r="M126" s="13"/>
      <c r="N126" s="38">
        <v>-2</v>
      </c>
      <c r="O126" s="13">
        <f t="shared" si="24"/>
        <v>-0.00011179742306939827</v>
      </c>
      <c r="P126" s="13">
        <f t="shared" si="25"/>
        <v>-1.969667126255663E-05</v>
      </c>
      <c r="Q126" s="38">
        <v>6027</v>
      </c>
      <c r="R126" s="13">
        <f t="shared" si="26"/>
        <v>0.20207581179020323</v>
      </c>
      <c r="S126" s="13">
        <f t="shared" si="27"/>
        <v>0.040844125480309836</v>
      </c>
      <c r="T126" s="38">
        <v>-3537</v>
      </c>
      <c r="U126" s="13">
        <f t="shared" si="28"/>
        <v>-0.09999640951540614</v>
      </c>
      <c r="V126" s="13">
        <f t="shared" si="29"/>
        <v>-0.02197686122951125</v>
      </c>
      <c r="W126" s="38">
        <v>-3048</v>
      </c>
      <c r="X126" s="13">
        <f t="shared" si="30"/>
        <v>-0.08823005813978732</v>
      </c>
      <c r="Y126" s="13">
        <f t="shared" si="31"/>
        <v>-0.01834089514158834</v>
      </c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5" customFormat="1" ht="12.75" thickBot="1">
      <c r="A127" s="24" t="s">
        <v>126</v>
      </c>
      <c r="B127" s="38">
        <v>6889</v>
      </c>
      <c r="C127" s="13">
        <f t="shared" si="16"/>
        <v>6.449106449106449</v>
      </c>
      <c r="D127" s="13">
        <f t="shared" si="17"/>
        <v>1.1737945135457488</v>
      </c>
      <c r="E127" s="38">
        <v>15478</v>
      </c>
      <c r="F127" s="13">
        <f t="shared" si="18"/>
        <v>6.70969867479333</v>
      </c>
      <c r="G127" s="13">
        <f t="shared" si="19"/>
        <v>1.269208692086921</v>
      </c>
      <c r="H127" s="38">
        <v>85032</v>
      </c>
      <c r="I127" s="13">
        <f t="shared" si="20"/>
        <v>11.402319565855798</v>
      </c>
      <c r="J127" s="13">
        <f t="shared" si="21"/>
        <v>2.565919309574821</v>
      </c>
      <c r="K127" s="38">
        <v>199344</v>
      </c>
      <c r="L127" s="13">
        <f t="shared" si="22"/>
        <v>14.425356393371445</v>
      </c>
      <c r="M127" s="13">
        <f t="shared" si="23"/>
        <v>0.34077486129889506</v>
      </c>
      <c r="N127" s="38">
        <v>222949</v>
      </c>
      <c r="O127" s="13">
        <f t="shared" si="24"/>
        <v>12.462561837949636</v>
      </c>
      <c r="P127" s="13">
        <f t="shared" si="25"/>
        <v>2.195676580657869</v>
      </c>
      <c r="Q127" s="38">
        <v>252757</v>
      </c>
      <c r="R127" s="13">
        <f t="shared" si="26"/>
        <v>8.474543879319132</v>
      </c>
      <c r="S127" s="13">
        <f t="shared" si="27"/>
        <v>1.7128983945622487</v>
      </c>
      <c r="T127" s="38">
        <v>220408</v>
      </c>
      <c r="U127" s="13">
        <f t="shared" si="28"/>
        <v>6.231271876865038</v>
      </c>
      <c r="V127" s="13">
        <f t="shared" si="29"/>
        <v>1.3694871444371264</v>
      </c>
      <c r="W127" s="38">
        <v>220885</v>
      </c>
      <c r="X127" s="13">
        <f t="shared" si="30"/>
        <v>6.393929262535079</v>
      </c>
      <c r="Y127" s="13">
        <f t="shared" si="31"/>
        <v>1.3291432491304922</v>
      </c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5" customFormat="1" ht="12">
      <c r="A128" s="12" t="s">
        <v>57</v>
      </c>
      <c r="B128" s="38">
        <v>7498</v>
      </c>
      <c r="C128" s="13">
        <f t="shared" si="16"/>
        <v>7.019219067411838</v>
      </c>
      <c r="D128" s="13">
        <f t="shared" si="17"/>
        <v>1.2775600613392402</v>
      </c>
      <c r="E128" s="38">
        <v>17584</v>
      </c>
      <c r="F128" s="13">
        <f t="shared" si="18"/>
        <v>7.622647725647106</v>
      </c>
      <c r="G128" s="13">
        <f t="shared" si="19"/>
        <v>1.4419024190241903</v>
      </c>
      <c r="H128" s="38">
        <v>87102</v>
      </c>
      <c r="I128" s="13">
        <f t="shared" si="20"/>
        <v>11.67989508449962</v>
      </c>
      <c r="J128" s="13">
        <f t="shared" si="21"/>
        <v>2.628383475663116</v>
      </c>
      <c r="K128" s="38">
        <v>222981</v>
      </c>
      <c r="L128" s="13">
        <f t="shared" si="22"/>
        <v>16.13582748389898</v>
      </c>
      <c r="M128" s="13">
        <f t="shared" si="23"/>
        <v>0.38118187328080566</v>
      </c>
      <c r="N128" s="38">
        <v>282745</v>
      </c>
      <c r="O128" s="13">
        <f t="shared" si="24"/>
        <v>15.805081192878504</v>
      </c>
      <c r="P128" s="13">
        <f t="shared" si="25"/>
        <v>2.7845676580657868</v>
      </c>
      <c r="Q128" s="38">
        <v>366475</v>
      </c>
      <c r="R128" s="13">
        <f t="shared" si="26"/>
        <v>12.287329206207854</v>
      </c>
      <c r="S128" s="13">
        <f t="shared" si="27"/>
        <v>2.4835491762728634</v>
      </c>
      <c r="T128" s="38">
        <v>332801</v>
      </c>
      <c r="U128" s="13">
        <f t="shared" si="28"/>
        <v>9.408794199360102</v>
      </c>
      <c r="V128" s="13">
        <f t="shared" si="29"/>
        <v>2.067831889749102</v>
      </c>
      <c r="W128" s="38">
        <v>326535</v>
      </c>
      <c r="X128" s="13">
        <f t="shared" si="30"/>
        <v>9.452166021875149</v>
      </c>
      <c r="Y128" s="13">
        <f t="shared" si="31"/>
        <v>1.9648767044155344</v>
      </c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17" customFormat="1" ht="12.75" thickBot="1">
      <c r="A129" s="20" t="s">
        <v>58</v>
      </c>
      <c r="B129" s="39">
        <v>-609</v>
      </c>
      <c r="C129" s="16">
        <f t="shared" si="16"/>
        <v>-0.5701126183053894</v>
      </c>
      <c r="D129" s="16">
        <f t="shared" si="17"/>
        <v>-0.10376554779349123</v>
      </c>
      <c r="E129" s="39">
        <v>-2106</v>
      </c>
      <c r="F129" s="16">
        <f t="shared" si="18"/>
        <v>-0.9129490508537764</v>
      </c>
      <c r="G129" s="16">
        <f t="shared" si="19"/>
        <v>-0.17269372693726937</v>
      </c>
      <c r="H129" s="39">
        <v>-2071</v>
      </c>
      <c r="I129" s="16">
        <f t="shared" si="20"/>
        <v>-0.27770961309727343</v>
      </c>
      <c r="J129" s="16">
        <f t="shared" si="21"/>
        <v>-0.06249434201394128</v>
      </c>
      <c r="K129" s="39">
        <v>-23637</v>
      </c>
      <c r="L129" s="16">
        <f t="shared" si="22"/>
        <v>-1.7104710905275347</v>
      </c>
      <c r="M129" s="16">
        <f t="shared" si="23"/>
        <v>-0.04040701198191058</v>
      </c>
      <c r="N129" s="39">
        <v>-59796</v>
      </c>
      <c r="O129" s="16">
        <f t="shared" si="24"/>
        <v>-3.3425193549288688</v>
      </c>
      <c r="P129" s="16">
        <f t="shared" si="25"/>
        <v>-0.5888910774079181</v>
      </c>
      <c r="Q129" s="39">
        <v>-113718</v>
      </c>
      <c r="R129" s="16">
        <f t="shared" si="26"/>
        <v>-3.8127853268887235</v>
      </c>
      <c r="S129" s="16">
        <f t="shared" si="27"/>
        <v>-0.7706507817106146</v>
      </c>
      <c r="T129" s="39">
        <v>-112393</v>
      </c>
      <c r="U129" s="16">
        <f t="shared" si="28"/>
        <v>-3.1775223224950646</v>
      </c>
      <c r="V129" s="16">
        <f t="shared" si="29"/>
        <v>-0.6983447453119758</v>
      </c>
      <c r="W129" s="39">
        <v>-105650</v>
      </c>
      <c r="X129" s="16">
        <f t="shared" si="30"/>
        <v>-3.0582367593400694</v>
      </c>
      <c r="Y129" s="16">
        <f t="shared" si="31"/>
        <v>-0.6357334552850421</v>
      </c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5" customFormat="1" ht="12">
      <c r="A130" s="19" t="s">
        <v>127</v>
      </c>
      <c r="B130" s="37"/>
      <c r="C130" s="13"/>
      <c r="D130" s="13"/>
      <c r="E130" s="37"/>
      <c r="F130" s="13"/>
      <c r="G130" s="13"/>
      <c r="H130" s="37"/>
      <c r="I130" s="13"/>
      <c r="J130" s="13"/>
      <c r="K130" s="37"/>
      <c r="L130" s="13"/>
      <c r="M130" s="13"/>
      <c r="N130" s="37"/>
      <c r="O130" s="13"/>
      <c r="P130" s="13"/>
      <c r="Q130" s="37"/>
      <c r="R130" s="13"/>
      <c r="S130" s="13"/>
      <c r="T130" s="29"/>
      <c r="U130" s="13"/>
      <c r="V130" s="13"/>
      <c r="W130" s="29"/>
      <c r="X130" s="13"/>
      <c r="Y130" s="13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5" customFormat="1" ht="13.5">
      <c r="A131" s="14" t="s">
        <v>146</v>
      </c>
      <c r="B131" s="38"/>
      <c r="C131" s="13"/>
      <c r="D131" s="13"/>
      <c r="E131" s="38"/>
      <c r="F131" s="13"/>
      <c r="G131" s="13"/>
      <c r="H131" s="38"/>
      <c r="I131" s="13"/>
      <c r="J131" s="13"/>
      <c r="K131" s="38"/>
      <c r="L131" s="13"/>
      <c r="M131" s="13"/>
      <c r="N131" s="38"/>
      <c r="O131" s="13"/>
      <c r="P131" s="13"/>
      <c r="Q131" s="38"/>
      <c r="R131" s="13"/>
      <c r="S131" s="13"/>
      <c r="T131" s="30"/>
      <c r="U131" s="13"/>
      <c r="V131" s="13"/>
      <c r="W131" s="30"/>
      <c r="X131" s="13"/>
      <c r="Y131" s="13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5" customFormat="1" ht="12">
      <c r="A132" s="14" t="s">
        <v>128</v>
      </c>
      <c r="B132" s="38"/>
      <c r="C132" s="13"/>
      <c r="D132" s="13"/>
      <c r="E132" s="38"/>
      <c r="F132" s="13"/>
      <c r="G132" s="13"/>
      <c r="H132" s="38"/>
      <c r="I132" s="13"/>
      <c r="J132" s="13"/>
      <c r="K132" s="38"/>
      <c r="L132" s="13"/>
      <c r="M132" s="13"/>
      <c r="N132" s="38"/>
      <c r="O132" s="13"/>
      <c r="P132" s="13"/>
      <c r="Q132" s="38"/>
      <c r="R132" s="13"/>
      <c r="S132" s="13"/>
      <c r="T132" s="30"/>
      <c r="U132" s="13"/>
      <c r="V132" s="13"/>
      <c r="W132" s="30"/>
      <c r="X132" s="13"/>
      <c r="Y132" s="13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5" customFormat="1" ht="12">
      <c r="A133" s="14" t="s">
        <v>129</v>
      </c>
      <c r="B133" s="38"/>
      <c r="C133" s="13"/>
      <c r="D133" s="13"/>
      <c r="E133" s="38"/>
      <c r="F133" s="13"/>
      <c r="G133" s="13"/>
      <c r="H133" s="38"/>
      <c r="I133" s="13"/>
      <c r="J133" s="13"/>
      <c r="K133" s="38"/>
      <c r="L133" s="13"/>
      <c r="M133" s="13"/>
      <c r="N133" s="38"/>
      <c r="O133" s="13"/>
      <c r="P133" s="13"/>
      <c r="Q133" s="38"/>
      <c r="R133" s="13"/>
      <c r="S133" s="13"/>
      <c r="T133" s="30"/>
      <c r="U133" s="13"/>
      <c r="V133" s="13"/>
      <c r="W133" s="30"/>
      <c r="X133" s="13"/>
      <c r="Y133" s="13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5" customFormat="1" ht="12">
      <c r="A134" s="14" t="s">
        <v>130</v>
      </c>
      <c r="B134" s="38"/>
      <c r="C134" s="13"/>
      <c r="D134" s="13"/>
      <c r="E134" s="38"/>
      <c r="F134" s="13"/>
      <c r="G134" s="13"/>
      <c r="H134" s="38"/>
      <c r="I134" s="13"/>
      <c r="J134" s="13"/>
      <c r="K134" s="38"/>
      <c r="L134" s="13"/>
      <c r="M134" s="13"/>
      <c r="N134" s="38"/>
      <c r="O134" s="13"/>
      <c r="P134" s="13"/>
      <c r="Q134" s="38"/>
      <c r="R134" s="13"/>
      <c r="S134" s="13"/>
      <c r="T134" s="30"/>
      <c r="U134" s="13"/>
      <c r="V134" s="13"/>
      <c r="W134" s="30"/>
      <c r="X134" s="13"/>
      <c r="Y134" s="13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5" customFormat="1" ht="12">
      <c r="A135" s="14" t="s">
        <v>131</v>
      </c>
      <c r="B135" s="38"/>
      <c r="C135" s="13"/>
      <c r="D135" s="13"/>
      <c r="E135" s="38"/>
      <c r="F135" s="13"/>
      <c r="G135" s="13"/>
      <c r="H135" s="38"/>
      <c r="I135" s="13"/>
      <c r="J135" s="13"/>
      <c r="K135" s="38"/>
      <c r="L135" s="13"/>
      <c r="M135" s="13"/>
      <c r="N135" s="38"/>
      <c r="O135" s="13"/>
      <c r="P135" s="13"/>
      <c r="Q135" s="38"/>
      <c r="R135" s="13"/>
      <c r="S135" s="13"/>
      <c r="T135" s="30"/>
      <c r="U135" s="13"/>
      <c r="V135" s="13"/>
      <c r="W135" s="30"/>
      <c r="X135" s="13"/>
      <c r="Y135" s="13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5" customFormat="1" ht="12">
      <c r="A136" s="14" t="s">
        <v>132</v>
      </c>
      <c r="B136" s="38"/>
      <c r="C136" s="13"/>
      <c r="D136" s="13"/>
      <c r="E136" s="38"/>
      <c r="F136" s="13"/>
      <c r="G136" s="13"/>
      <c r="H136" s="38"/>
      <c r="I136" s="13"/>
      <c r="J136" s="13"/>
      <c r="K136" s="38"/>
      <c r="L136" s="13"/>
      <c r="M136" s="13"/>
      <c r="N136" s="38"/>
      <c r="O136" s="13"/>
      <c r="P136" s="13"/>
      <c r="Q136" s="38"/>
      <c r="R136" s="13"/>
      <c r="S136" s="13"/>
      <c r="T136" s="30"/>
      <c r="U136" s="13"/>
      <c r="V136" s="13"/>
      <c r="W136" s="30"/>
      <c r="X136" s="13"/>
      <c r="Y136" s="13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17" customFormat="1" ht="12.75" thickBot="1">
      <c r="A137" s="24" t="s">
        <v>133</v>
      </c>
      <c r="B137" s="39"/>
      <c r="C137" s="16"/>
      <c r="D137" s="16"/>
      <c r="E137" s="39"/>
      <c r="F137" s="16"/>
      <c r="G137" s="16"/>
      <c r="H137" s="46"/>
      <c r="I137" s="16"/>
      <c r="J137" s="16"/>
      <c r="K137" s="39"/>
      <c r="L137" s="16"/>
      <c r="M137" s="16"/>
      <c r="N137" s="39"/>
      <c r="O137" s="16"/>
      <c r="P137" s="16"/>
      <c r="Q137" s="39"/>
      <c r="R137" s="16"/>
      <c r="S137" s="16"/>
      <c r="T137" s="48"/>
      <c r="U137" s="16"/>
      <c r="V137" s="16"/>
      <c r="W137" s="35"/>
      <c r="X137" s="16"/>
      <c r="Y137" s="1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5" customFormat="1" ht="12">
      <c r="A138" s="19" t="s">
        <v>134</v>
      </c>
      <c r="B138" s="37"/>
      <c r="C138" s="13"/>
      <c r="D138" s="13"/>
      <c r="E138" s="37"/>
      <c r="F138" s="13"/>
      <c r="G138" s="13"/>
      <c r="H138" s="37"/>
      <c r="I138" s="13"/>
      <c r="J138" s="13"/>
      <c r="K138" s="37"/>
      <c r="L138" s="13"/>
      <c r="M138" s="13"/>
      <c r="N138" s="37"/>
      <c r="O138" s="13"/>
      <c r="P138" s="13"/>
      <c r="Q138" s="37"/>
      <c r="R138" s="13"/>
      <c r="S138" s="13"/>
      <c r="T138" s="29"/>
      <c r="U138" s="13"/>
      <c r="V138" s="13"/>
      <c r="W138" s="29"/>
      <c r="X138" s="13"/>
      <c r="Y138" s="13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5" customFormat="1" ht="12">
      <c r="A139" s="14" t="s">
        <v>135</v>
      </c>
      <c r="B139" s="38">
        <v>-5042</v>
      </c>
      <c r="C139" s="13">
        <f aca="true" t="shared" si="32" ref="C139:C149">(B139/106821)*100</f>
        <v>-4.720045683901105</v>
      </c>
      <c r="D139" s="13">
        <f aca="true" t="shared" si="33" ref="D139:D149">(B139/586900)*100</f>
        <v>-0.8590901346055547</v>
      </c>
      <c r="E139" s="38">
        <v>-8646</v>
      </c>
      <c r="F139" s="13">
        <f aca="true" t="shared" si="34" ref="F139:F149">(E139/230681)*100</f>
        <v>-3.748032997949549</v>
      </c>
      <c r="G139" s="13">
        <f aca="true" t="shared" si="35" ref="G139:G149">(E139/1219500)*100</f>
        <v>-0.708979089790898</v>
      </c>
      <c r="H139" s="38">
        <v>-18203</v>
      </c>
      <c r="I139" s="13">
        <f aca="true" t="shared" si="36" ref="I139:I149">(H139/745743)*100</f>
        <v>-2.440921336170772</v>
      </c>
      <c r="J139" s="13">
        <f aca="true" t="shared" si="37" ref="J139:J149">(H139/3313900)*100</f>
        <v>-0.5492923745435891</v>
      </c>
      <c r="K139" s="38">
        <v>-30680</v>
      </c>
      <c r="L139" s="13">
        <f aca="true" t="shared" si="38" ref="L139:L149">(K139/1381900)*100</f>
        <v>-2.220131702728128</v>
      </c>
      <c r="M139" s="13">
        <f aca="true" t="shared" si="39" ref="M139:M149">(K139/6434700)*11</f>
        <v>-0.05244688952087898</v>
      </c>
      <c r="N139" s="38">
        <v>-30214</v>
      </c>
      <c r="O139" s="13">
        <f aca="true" t="shared" si="40" ref="O139:O149">(N139/1788950)*100</f>
        <v>-1.6889236703093995</v>
      </c>
      <c r="P139" s="13">
        <f aca="true" t="shared" si="41" ref="P139:P149">(N139/10154000)*100</f>
        <v>-0.29755761276344295</v>
      </c>
      <c r="Q139" s="38">
        <v>-53033</v>
      </c>
      <c r="R139" s="13">
        <f aca="true" t="shared" si="42" ref="R139:R149">(Q139/2982544)*100</f>
        <v>-1.7781129130031275</v>
      </c>
      <c r="S139" s="13">
        <f aca="true" t="shared" si="43" ref="S139:S149">(Q139/14756100)*100</f>
        <v>-0.35939713067816026</v>
      </c>
      <c r="T139" s="30">
        <v>-68347</v>
      </c>
      <c r="U139" s="13">
        <f aca="true" t="shared" si="44" ref="U139:U149">(T139/3537127)*100</f>
        <v>-1.932274413669625</v>
      </c>
      <c r="V139" s="13">
        <f aca="true" t="shared" si="45" ref="V139:V149">(T139/16094200)*100</f>
        <v>-0.42466851412310025</v>
      </c>
      <c r="W139" s="30">
        <v>-65155</v>
      </c>
      <c r="X139" s="13">
        <f aca="true" t="shared" si="46" ref="X139:X149">(W139/3454605)*100</f>
        <v>-1.8860332802158277</v>
      </c>
      <c r="Y139" s="13">
        <f aca="true" t="shared" si="47" ref="Y139:Y149">(W139/16618600)*100</f>
        <v>-0.3920607030676471</v>
      </c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5" customFormat="1" ht="12">
      <c r="A140" s="14" t="s">
        <v>136</v>
      </c>
      <c r="B140" s="38">
        <v>-221</v>
      </c>
      <c r="C140" s="13">
        <f t="shared" si="32"/>
        <v>-0.2068881586953876</v>
      </c>
      <c r="D140" s="13">
        <f t="shared" si="33"/>
        <v>-0.03765547793491225</v>
      </c>
      <c r="E140" s="38">
        <v>-657</v>
      </c>
      <c r="F140" s="13">
        <f t="shared" si="34"/>
        <v>-0.28480889193301573</v>
      </c>
      <c r="G140" s="13">
        <f t="shared" si="35"/>
        <v>-0.05387453874538745</v>
      </c>
      <c r="H140" s="38">
        <v>-1646</v>
      </c>
      <c r="I140" s="13">
        <f t="shared" si="36"/>
        <v>-0.22071947038054665</v>
      </c>
      <c r="J140" s="13">
        <f t="shared" si="37"/>
        <v>-0.04966957361417062</v>
      </c>
      <c r="K140" s="38">
        <v>-6101</v>
      </c>
      <c r="L140" s="13">
        <f t="shared" si="38"/>
        <v>-0.44149359577393443</v>
      </c>
      <c r="M140" s="13">
        <f t="shared" si="39"/>
        <v>-0.01042954605498314</v>
      </c>
      <c r="N140" s="38">
        <v>-7637</v>
      </c>
      <c r="O140" s="13">
        <f t="shared" si="40"/>
        <v>-0.4268984599904972</v>
      </c>
      <c r="P140" s="13">
        <f t="shared" si="41"/>
        <v>-0.07521173921607248</v>
      </c>
      <c r="Q140" s="38">
        <v>-13145</v>
      </c>
      <c r="R140" s="13">
        <f t="shared" si="42"/>
        <v>-0.44073113422635174</v>
      </c>
      <c r="S140" s="13">
        <f t="shared" si="43"/>
        <v>-0.08908180345755315</v>
      </c>
      <c r="T140" s="30">
        <v>-15592</v>
      </c>
      <c r="U140" s="13">
        <f t="shared" si="44"/>
        <v>-0.44080973060905076</v>
      </c>
      <c r="V140" s="13">
        <f t="shared" si="45"/>
        <v>-0.09687962123000833</v>
      </c>
      <c r="W140" s="30">
        <v>-16168</v>
      </c>
      <c r="X140" s="13">
        <f t="shared" si="46"/>
        <v>-0.4680129855656435</v>
      </c>
      <c r="Y140" s="13">
        <f t="shared" si="47"/>
        <v>-0.09728858026548566</v>
      </c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5" customFormat="1" ht="12">
      <c r="A141" s="14" t="s">
        <v>137</v>
      </c>
      <c r="B141" s="38">
        <v>-12</v>
      </c>
      <c r="C141" s="13">
        <f t="shared" si="32"/>
        <v>-0.01123374617350521</v>
      </c>
      <c r="D141" s="13">
        <f t="shared" si="33"/>
        <v>-0.002044641335832339</v>
      </c>
      <c r="E141" s="38">
        <v>-279</v>
      </c>
      <c r="F141" s="13">
        <f t="shared" si="34"/>
        <v>-0.1209462417797738</v>
      </c>
      <c r="G141" s="13">
        <f t="shared" si="35"/>
        <v>-0.022878228782287825</v>
      </c>
      <c r="H141" s="38">
        <v>-6250</v>
      </c>
      <c r="I141" s="13">
        <f t="shared" si="36"/>
        <v>-0.8380903340695118</v>
      </c>
      <c r="J141" s="13">
        <f t="shared" si="37"/>
        <v>-0.18859953529074502</v>
      </c>
      <c r="K141" s="38">
        <v>-2498</v>
      </c>
      <c r="L141" s="13">
        <f t="shared" si="38"/>
        <v>-0.18076561256241405</v>
      </c>
      <c r="M141" s="13">
        <f t="shared" si="39"/>
        <v>-0.004270284550950317</v>
      </c>
      <c r="N141" s="38">
        <v>-4580</v>
      </c>
      <c r="O141" s="13">
        <f t="shared" si="40"/>
        <v>-0.256016098828922</v>
      </c>
      <c r="P141" s="13">
        <f t="shared" si="41"/>
        <v>-0.04510537719125468</v>
      </c>
      <c r="Q141" s="38">
        <v>-18285</v>
      </c>
      <c r="R141" s="13">
        <f t="shared" si="42"/>
        <v>-0.6130672338781925</v>
      </c>
      <c r="S141" s="13">
        <f t="shared" si="43"/>
        <v>-0.12391485555126355</v>
      </c>
      <c r="T141" s="30">
        <v>-6605</v>
      </c>
      <c r="U141" s="13">
        <f t="shared" si="44"/>
        <v>-0.1867334704125693</v>
      </c>
      <c r="V141" s="13">
        <f t="shared" si="45"/>
        <v>-0.041039629183184004</v>
      </c>
      <c r="W141" s="30">
        <v>-8874</v>
      </c>
      <c r="X141" s="13">
        <f t="shared" si="46"/>
        <v>-0.25687451966288477</v>
      </c>
      <c r="Y141" s="13">
        <f t="shared" si="47"/>
        <v>-0.05339799983151409</v>
      </c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5" customFormat="1" ht="12">
      <c r="A142" s="14" t="s">
        <v>138</v>
      </c>
      <c r="B142" s="38"/>
      <c r="C142" s="13"/>
      <c r="D142" s="13"/>
      <c r="E142" s="38"/>
      <c r="F142" s="13"/>
      <c r="G142" s="13"/>
      <c r="H142" s="38"/>
      <c r="I142" s="13"/>
      <c r="J142" s="13"/>
      <c r="K142" s="38"/>
      <c r="L142" s="13"/>
      <c r="M142" s="13"/>
      <c r="N142" s="38"/>
      <c r="O142" s="13"/>
      <c r="P142" s="13"/>
      <c r="Q142" s="38"/>
      <c r="R142" s="13"/>
      <c r="S142" s="13"/>
      <c r="T142" s="30">
        <v>-12992</v>
      </c>
      <c r="U142" s="13">
        <f t="shared" si="44"/>
        <v>-0.36730374679789557</v>
      </c>
      <c r="V142" s="13">
        <f t="shared" si="45"/>
        <v>-0.0807247331336755</v>
      </c>
      <c r="W142" s="30">
        <v>-2588</v>
      </c>
      <c r="X142" s="13">
        <f t="shared" si="46"/>
        <v>-0.0749144981843076</v>
      </c>
      <c r="Y142" s="13">
        <f t="shared" si="47"/>
        <v>-0.015572912279012672</v>
      </c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5" customFormat="1" ht="12">
      <c r="A143" s="14" t="s">
        <v>139</v>
      </c>
      <c r="B143" s="38"/>
      <c r="C143" s="13"/>
      <c r="D143" s="13"/>
      <c r="E143" s="38"/>
      <c r="F143" s="13"/>
      <c r="G143" s="13"/>
      <c r="H143" s="38"/>
      <c r="I143" s="13"/>
      <c r="J143" s="13"/>
      <c r="K143" s="38"/>
      <c r="L143" s="13"/>
      <c r="M143" s="13"/>
      <c r="N143" s="38">
        <v>-150</v>
      </c>
      <c r="O143" s="13">
        <f t="shared" si="40"/>
        <v>-0.008384806730204869</v>
      </c>
      <c r="P143" s="13">
        <f t="shared" si="41"/>
        <v>-0.0014772503446917472</v>
      </c>
      <c r="Q143" s="38">
        <v>-1779</v>
      </c>
      <c r="R143" s="13">
        <f t="shared" si="42"/>
        <v>-0.05964706639700872</v>
      </c>
      <c r="S143" s="13">
        <f t="shared" si="43"/>
        <v>-0.012056031065118832</v>
      </c>
      <c r="T143" s="30"/>
      <c r="U143" s="13"/>
      <c r="V143" s="13"/>
      <c r="W143" s="30"/>
      <c r="X143" s="13"/>
      <c r="Y143" s="13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5" customFormat="1" ht="12">
      <c r="A144" s="49" t="s">
        <v>140</v>
      </c>
      <c r="B144" s="38">
        <v>-5274</v>
      </c>
      <c r="C144" s="13">
        <f t="shared" si="32"/>
        <v>-4.9372314432555395</v>
      </c>
      <c r="D144" s="13">
        <f t="shared" si="33"/>
        <v>-0.8986198670983131</v>
      </c>
      <c r="E144" s="38">
        <v>-9583</v>
      </c>
      <c r="F144" s="13">
        <f t="shared" si="34"/>
        <v>-4.154221630736819</v>
      </c>
      <c r="G144" s="13">
        <f t="shared" si="35"/>
        <v>-0.7858138581385813</v>
      </c>
      <c r="H144" s="38">
        <v>-26099</v>
      </c>
      <c r="I144" s="13">
        <f t="shared" si="36"/>
        <v>-3.4997311406208307</v>
      </c>
      <c r="J144" s="13">
        <f t="shared" si="37"/>
        <v>-0.7875614834485049</v>
      </c>
      <c r="K144" s="38">
        <v>-39280</v>
      </c>
      <c r="L144" s="13">
        <f t="shared" si="38"/>
        <v>-2.8424632752008105</v>
      </c>
      <c r="M144" s="13">
        <f t="shared" si="39"/>
        <v>-0.06714842960821794</v>
      </c>
      <c r="N144" s="38">
        <v>-42581</v>
      </c>
      <c r="O144" s="13">
        <f t="shared" si="40"/>
        <v>-2.3802230358590233</v>
      </c>
      <c r="P144" s="13">
        <f t="shared" si="41"/>
        <v>-0.4193519795154619</v>
      </c>
      <c r="Q144" s="38">
        <v>-86242</v>
      </c>
      <c r="R144" s="13">
        <f t="shared" si="42"/>
        <v>-2.8915583475046804</v>
      </c>
      <c r="S144" s="13">
        <f t="shared" si="43"/>
        <v>-0.5844498207520957</v>
      </c>
      <c r="T144" s="30">
        <v>-103536</v>
      </c>
      <c r="U144" s="13">
        <f t="shared" si="44"/>
        <v>-2.9271213614891405</v>
      </c>
      <c r="V144" s="13">
        <f t="shared" si="45"/>
        <v>-0.643312497669968</v>
      </c>
      <c r="W144" s="30">
        <v>-92785</v>
      </c>
      <c r="X144" s="13">
        <f t="shared" si="46"/>
        <v>-2.685835283628664</v>
      </c>
      <c r="Y144" s="13">
        <f t="shared" si="47"/>
        <v>-0.5583201954436595</v>
      </c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5" customFormat="1" ht="12">
      <c r="A145" s="12" t="s">
        <v>57</v>
      </c>
      <c r="B145" s="38">
        <v>-5053</v>
      </c>
      <c r="C145" s="13">
        <f t="shared" si="32"/>
        <v>-4.730343284560152</v>
      </c>
      <c r="D145" s="13">
        <f t="shared" si="33"/>
        <v>-0.860964389163401</v>
      </c>
      <c r="E145" s="38">
        <v>-8926</v>
      </c>
      <c r="F145" s="13">
        <f t="shared" si="34"/>
        <v>-3.8694127388038027</v>
      </c>
      <c r="G145" s="13">
        <f t="shared" si="35"/>
        <v>-0.7319393193931939</v>
      </c>
      <c r="H145" s="38">
        <v>-24453</v>
      </c>
      <c r="I145" s="13">
        <f t="shared" si="36"/>
        <v>-3.279011670240284</v>
      </c>
      <c r="J145" s="13">
        <f t="shared" si="37"/>
        <v>-0.7378919098343342</v>
      </c>
      <c r="K145" s="38">
        <v>-33179</v>
      </c>
      <c r="L145" s="13">
        <f t="shared" si="38"/>
        <v>-2.400969679426876</v>
      </c>
      <c r="M145" s="13">
        <f t="shared" si="39"/>
        <v>-0.0567188835532348</v>
      </c>
      <c r="N145" s="38">
        <v>-34944</v>
      </c>
      <c r="O145" s="13">
        <f t="shared" si="40"/>
        <v>-1.9533245758685263</v>
      </c>
      <c r="P145" s="13">
        <f t="shared" si="41"/>
        <v>-0.3441402402993894</v>
      </c>
      <c r="Q145" s="38">
        <v>-73097</v>
      </c>
      <c r="R145" s="13">
        <f t="shared" si="42"/>
        <v>-2.450827213278329</v>
      </c>
      <c r="S145" s="13">
        <f t="shared" si="43"/>
        <v>-0.49536801729454255</v>
      </c>
      <c r="T145" s="30">
        <v>-87944</v>
      </c>
      <c r="U145" s="13">
        <f t="shared" si="44"/>
        <v>-2.48631163088009</v>
      </c>
      <c r="V145" s="13">
        <f t="shared" si="45"/>
        <v>-0.5464328764399597</v>
      </c>
      <c r="W145" s="30">
        <v>-76617</v>
      </c>
      <c r="X145" s="13">
        <f t="shared" si="46"/>
        <v>-2.2178222980630204</v>
      </c>
      <c r="Y145" s="13">
        <f t="shared" si="47"/>
        <v>-0.46103161517817387</v>
      </c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17" customFormat="1" ht="12.75" thickBot="1">
      <c r="A146" s="20" t="s">
        <v>58</v>
      </c>
      <c r="B146" s="39">
        <v>-221</v>
      </c>
      <c r="C146" s="16">
        <f t="shared" si="32"/>
        <v>-0.2068881586953876</v>
      </c>
      <c r="D146" s="16">
        <f t="shared" si="33"/>
        <v>-0.03765547793491225</v>
      </c>
      <c r="E146" s="39">
        <v>-657</v>
      </c>
      <c r="F146" s="16">
        <f t="shared" si="34"/>
        <v>-0.28480889193301573</v>
      </c>
      <c r="G146" s="16">
        <f t="shared" si="35"/>
        <v>-0.05387453874538745</v>
      </c>
      <c r="H146" s="39">
        <v>-1646</v>
      </c>
      <c r="I146" s="16">
        <f t="shared" si="36"/>
        <v>-0.22071947038054665</v>
      </c>
      <c r="J146" s="16">
        <f t="shared" si="37"/>
        <v>-0.04966957361417062</v>
      </c>
      <c r="K146" s="39">
        <v>-6101</v>
      </c>
      <c r="L146" s="16">
        <f t="shared" si="38"/>
        <v>-0.44149359577393443</v>
      </c>
      <c r="M146" s="16">
        <f t="shared" si="39"/>
        <v>-0.01042954605498314</v>
      </c>
      <c r="N146" s="39">
        <v>-7637</v>
      </c>
      <c r="O146" s="16">
        <f t="shared" si="40"/>
        <v>-0.4268984599904972</v>
      </c>
      <c r="P146" s="16">
        <f t="shared" si="41"/>
        <v>-0.07521173921607248</v>
      </c>
      <c r="Q146" s="38">
        <v>-13145</v>
      </c>
      <c r="R146" s="16">
        <f t="shared" si="42"/>
        <v>-0.44073113422635174</v>
      </c>
      <c r="S146" s="16">
        <f t="shared" si="43"/>
        <v>-0.08908180345755315</v>
      </c>
      <c r="T146" s="48">
        <v>-15592</v>
      </c>
      <c r="U146" s="16">
        <f t="shared" si="44"/>
        <v>-0.44080973060905076</v>
      </c>
      <c r="V146" s="16">
        <f t="shared" si="45"/>
        <v>-0.09687962123000833</v>
      </c>
      <c r="W146" s="35">
        <v>-16168</v>
      </c>
      <c r="X146" s="16">
        <f t="shared" si="46"/>
        <v>-0.4680129855656435</v>
      </c>
      <c r="Y146" s="16">
        <f t="shared" si="47"/>
        <v>-0.09728858026548566</v>
      </c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5" customFormat="1" ht="12">
      <c r="A147" s="19" t="s">
        <v>141</v>
      </c>
      <c r="B147" s="38">
        <v>106821</v>
      </c>
      <c r="C147" s="13">
        <f t="shared" si="32"/>
        <v>100</v>
      </c>
      <c r="D147" s="13">
        <f t="shared" si="33"/>
        <v>18.200886011245526</v>
      </c>
      <c r="E147" s="38">
        <v>230681</v>
      </c>
      <c r="F147" s="13">
        <f t="shared" si="34"/>
        <v>100</v>
      </c>
      <c r="G147" s="13">
        <f t="shared" si="35"/>
        <v>18.916031160311604</v>
      </c>
      <c r="H147" s="38">
        <v>745743</v>
      </c>
      <c r="I147" s="13">
        <f t="shared" si="36"/>
        <v>100</v>
      </c>
      <c r="J147" s="13">
        <f t="shared" si="37"/>
        <v>22.50348531941217</v>
      </c>
      <c r="K147" s="38">
        <v>1381529</v>
      </c>
      <c r="L147" s="13">
        <f t="shared" si="38"/>
        <v>99.97315290542006</v>
      </c>
      <c r="M147" s="13">
        <f t="shared" si="39"/>
        <v>2.361698136665268</v>
      </c>
      <c r="N147" s="38">
        <v>1788950</v>
      </c>
      <c r="O147" s="13">
        <f t="shared" si="40"/>
        <v>100</v>
      </c>
      <c r="P147" s="13">
        <f t="shared" si="41"/>
        <v>17.618180027575338</v>
      </c>
      <c r="Q147" s="38">
        <v>2982544</v>
      </c>
      <c r="R147" s="13">
        <f t="shared" si="42"/>
        <v>100</v>
      </c>
      <c r="S147" s="13">
        <f t="shared" si="43"/>
        <v>20.212278312020114</v>
      </c>
      <c r="T147" s="30">
        <v>3537127</v>
      </c>
      <c r="U147" s="13">
        <f t="shared" si="44"/>
        <v>100</v>
      </c>
      <c r="V147" s="13">
        <f t="shared" si="45"/>
        <v>21.977650333660574</v>
      </c>
      <c r="W147" s="30">
        <v>3454605</v>
      </c>
      <c r="X147" s="13">
        <f t="shared" si="46"/>
        <v>100</v>
      </c>
      <c r="Y147" s="13">
        <f t="shared" si="47"/>
        <v>20.787581384713512</v>
      </c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5" customFormat="1" ht="12">
      <c r="A148" s="12" t="s">
        <v>57</v>
      </c>
      <c r="B148" s="38">
        <v>93286</v>
      </c>
      <c r="C148" s="13">
        <f t="shared" si="32"/>
        <v>87.32927046180058</v>
      </c>
      <c r="D148" s="13">
        <f t="shared" si="33"/>
        <v>15.894700971204633</v>
      </c>
      <c r="E148" s="38">
        <v>193470</v>
      </c>
      <c r="F148" s="13">
        <f t="shared" si="34"/>
        <v>83.86906593954421</v>
      </c>
      <c r="G148" s="13">
        <f t="shared" si="35"/>
        <v>15.864698646986469</v>
      </c>
      <c r="H148" s="38">
        <v>594892</v>
      </c>
      <c r="I148" s="13">
        <f t="shared" si="36"/>
        <v>79.77171760244481</v>
      </c>
      <c r="J148" s="13">
        <f t="shared" si="37"/>
        <v>17.951416759709105</v>
      </c>
      <c r="K148" s="38">
        <v>1129191</v>
      </c>
      <c r="L148" s="13">
        <f t="shared" si="38"/>
        <v>81.71293147116289</v>
      </c>
      <c r="M148" s="13">
        <f t="shared" si="39"/>
        <v>1.930331017763066</v>
      </c>
      <c r="N148" s="38">
        <v>1458185</v>
      </c>
      <c r="O148" s="13">
        <f t="shared" si="40"/>
        <v>81.51066267922525</v>
      </c>
      <c r="P148" s="13">
        <f t="shared" si="41"/>
        <v>14.360695292495567</v>
      </c>
      <c r="Q148" s="38">
        <v>2507793</v>
      </c>
      <c r="R148" s="13">
        <f t="shared" si="42"/>
        <v>84.08234715062041</v>
      </c>
      <c r="S148" s="13">
        <f t="shared" si="43"/>
        <v>16.99495801736231</v>
      </c>
      <c r="T148" s="30">
        <v>3029539</v>
      </c>
      <c r="U148" s="13">
        <f t="shared" si="44"/>
        <v>85.64970949587052</v>
      </c>
      <c r="V148" s="13">
        <f t="shared" si="45"/>
        <v>18.8237936647985</v>
      </c>
      <c r="W148" s="30">
        <v>2820794</v>
      </c>
      <c r="X148" s="13">
        <f t="shared" si="46"/>
        <v>81.65315571534228</v>
      </c>
      <c r="Y148" s="13">
        <f t="shared" si="47"/>
        <v>16.97371619751363</v>
      </c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5" customFormat="1" ht="12.75" thickBot="1">
      <c r="A149" s="31" t="s">
        <v>58</v>
      </c>
      <c r="B149" s="39">
        <v>13535</v>
      </c>
      <c r="C149" s="32">
        <f t="shared" si="32"/>
        <v>12.670729538199419</v>
      </c>
      <c r="D149" s="32">
        <f t="shared" si="33"/>
        <v>2.3061850400408925</v>
      </c>
      <c r="E149" s="39">
        <v>37212</v>
      </c>
      <c r="F149" s="32">
        <f t="shared" si="34"/>
        <v>16.13136755953026</v>
      </c>
      <c r="G149" s="32">
        <f t="shared" si="35"/>
        <v>3.0514145141451414</v>
      </c>
      <c r="H149" s="47">
        <v>150851</v>
      </c>
      <c r="I149" s="32">
        <f t="shared" si="36"/>
        <v>20.22828239755519</v>
      </c>
      <c r="J149" s="32">
        <f t="shared" si="37"/>
        <v>4.552068559703069</v>
      </c>
      <c r="K149" s="39">
        <v>252339</v>
      </c>
      <c r="L149" s="32">
        <f t="shared" si="38"/>
        <v>18.260293798393516</v>
      </c>
      <c r="M149" s="32">
        <f t="shared" si="39"/>
        <v>0.4313688283836076</v>
      </c>
      <c r="N149" s="39">
        <v>330765</v>
      </c>
      <c r="O149" s="32">
        <f t="shared" si="40"/>
        <v>18.48933732077476</v>
      </c>
      <c r="P149" s="32">
        <f t="shared" si="41"/>
        <v>3.2574847350797715</v>
      </c>
      <c r="Q149" s="39">
        <v>474751</v>
      </c>
      <c r="R149" s="32">
        <f t="shared" si="42"/>
        <v>15.917652849379591</v>
      </c>
      <c r="S149" s="32">
        <f t="shared" si="43"/>
        <v>3.217320294657802</v>
      </c>
      <c r="T149" s="36">
        <v>507588</v>
      </c>
      <c r="U149" s="32">
        <f t="shared" si="44"/>
        <v>14.350290504129482</v>
      </c>
      <c r="V149" s="32">
        <f t="shared" si="45"/>
        <v>3.153856668862075</v>
      </c>
      <c r="W149" s="36">
        <v>633811</v>
      </c>
      <c r="X149" s="32">
        <f t="shared" si="46"/>
        <v>18.346844284657728</v>
      </c>
      <c r="Y149" s="32">
        <f t="shared" si="47"/>
        <v>3.8138651871998843</v>
      </c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14" s="5" customFormat="1" ht="12.75" customHeight="1">
      <c r="A150" s="51" t="s">
        <v>142</v>
      </c>
      <c r="B150" s="51"/>
      <c r="C150" s="11"/>
      <c r="D150" s="11"/>
      <c r="N150" s="40"/>
    </row>
    <row r="151" spans="1:4" s="5" customFormat="1" ht="12.75" customHeight="1">
      <c r="A151" s="52" t="s">
        <v>143</v>
      </c>
      <c r="B151" s="52"/>
      <c r="C151" s="21"/>
      <c r="D151" s="21"/>
    </row>
    <row r="152" spans="1:4" s="5" customFormat="1" ht="25.5" customHeight="1">
      <c r="A152" s="53" t="s">
        <v>147</v>
      </c>
      <c r="B152" s="53"/>
      <c r="C152" s="22"/>
      <c r="D152" s="22"/>
    </row>
    <row r="153" ht="12.75">
      <c r="A153" s="54" t="s">
        <v>150</v>
      </c>
    </row>
  </sheetData>
  <sheetProtection/>
  <mergeCells count="4">
    <mergeCell ref="A1:B1"/>
    <mergeCell ref="A150:B150"/>
    <mergeCell ref="A151:B151"/>
    <mergeCell ref="A152:B152"/>
  </mergeCells>
  <printOptions/>
  <pageMargins left="0.5" right="0.5" top="0.5" bottom="0.75" header="0.25" footer="0.5"/>
  <pageSetup horizontalDpi="600" verticalDpi="600" orientation="landscape" pageOrder="overThenDown" r:id="rId1"/>
  <headerFooter>
    <oddFooter>&amp;L&amp;"Arial,Bold"&amp;8&amp;KC00000&amp;F&amp;C&amp;"Arial,Bold"&amp;8&amp;KC00000&amp;A; page &amp;P of &amp;N&amp;R&amp;"Arial,Bold"&amp;8&amp;KC00000&amp;D</oddFooter>
  </headerFooter>
  <rowBreaks count="2" manualBreakCount="2">
    <brk id="83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Sahr</dc:creator>
  <cp:keywords/>
  <dc:description/>
  <cp:lastModifiedBy>Robert Sahr</cp:lastModifiedBy>
  <cp:lastPrinted>2014-04-24T20:30:48Z</cp:lastPrinted>
  <dcterms:created xsi:type="dcterms:W3CDTF">2001-10-01T15:23:41Z</dcterms:created>
  <dcterms:modified xsi:type="dcterms:W3CDTF">2014-04-24T20:31:34Z</dcterms:modified>
  <cp:category/>
  <cp:version/>
  <cp:contentType/>
  <cp:contentStatus/>
</cp:coreProperties>
</file>